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omments3.xml" ContentType="application/vnd.openxmlformats-officedocument.spreadsheetml.comments+xml"/>
  <Override PartName="/xl/drawings/drawing2.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defaultThemeVersion="166925"/>
  <mc:AlternateContent xmlns:mc="http://schemas.openxmlformats.org/markup-compatibility/2006">
    <mc:Choice Requires="x15">
      <x15ac:absPath xmlns:x15ac="http://schemas.microsoft.com/office/spreadsheetml/2010/11/ac" url="/Users/jameshewes/Dropbox (Personal)/FIPP/Content &amp; Editorial/FIPP Digital Subscription Snapshot/"/>
    </mc:Choice>
  </mc:AlternateContent>
  <xr:revisionPtr revIDLastSave="0" documentId="13_ncr:1_{C9E1ADEF-E12E-4644-A514-497D7C7A71EC}" xr6:coauthVersionLast="47" xr6:coauthVersionMax="47" xr10:uidLastSave="{00000000-0000-0000-0000-000000000000}"/>
  <bookViews>
    <workbookView xWindow="0" yWindow="500" windowWidth="38400" windowHeight="21100" xr2:uid="{4B10CD18-2CB7-8346-9847-0789A779633E}"/>
  </bookViews>
  <sheets>
    <sheet name="Publisher Data" sheetId="1" r:id="rId1"/>
    <sheet name="Video Streaming Data" sheetId="10" r:id="rId2"/>
    <sheet name="NYT data" sheetId="6" r:id="rId3"/>
    <sheet name="NYT Graphs" sheetId="8" r:id="rId4"/>
    <sheet name="Netflix &amp; Disney+ data" sheetId="11" r:id="rId5"/>
    <sheet name="Netflix vs Disney Chart" sheetId="12"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2" i="10" l="1"/>
  <c r="S44" i="10"/>
  <c r="S43" i="10"/>
  <c r="S42" i="10"/>
  <c r="S38" i="10"/>
  <c r="S37" i="10"/>
  <c r="S35" i="10"/>
  <c r="S33" i="10"/>
  <c r="S32" i="10"/>
  <c r="S29" i="10"/>
  <c r="S28" i="10"/>
  <c r="S26" i="10"/>
  <c r="S24" i="10"/>
  <c r="S22" i="10"/>
  <c r="S18" i="10"/>
  <c r="S16" i="10"/>
  <c r="S13" i="10"/>
  <c r="S12" i="10"/>
  <c r="S9" i="10"/>
  <c r="S8" i="10"/>
  <c r="S7" i="10"/>
  <c r="S6" i="10"/>
  <c r="S5" i="10"/>
  <c r="R44" i="10"/>
  <c r="R43" i="10"/>
  <c r="R42" i="10"/>
  <c r="R38" i="10"/>
  <c r="R37" i="10"/>
  <c r="R35" i="10"/>
  <c r="R33" i="10"/>
  <c r="R32" i="10"/>
  <c r="R29" i="10"/>
  <c r="R28" i="10"/>
  <c r="R26" i="10"/>
  <c r="R24" i="10"/>
  <c r="R22" i="10"/>
  <c r="R18" i="10"/>
  <c r="R16" i="10"/>
  <c r="R13" i="10"/>
  <c r="R12" i="10"/>
  <c r="R9" i="10"/>
  <c r="R8" i="10"/>
  <c r="R7" i="10"/>
  <c r="R6" i="10"/>
  <c r="R5" i="10"/>
  <c r="Y156" i="1"/>
  <c r="X156" i="1"/>
  <c r="Y153" i="1"/>
  <c r="X153" i="1"/>
  <c r="Z137" i="1"/>
  <c r="Z143" i="1"/>
  <c r="Y143" i="1"/>
  <c r="X143" i="1"/>
  <c r="Y141" i="1"/>
  <c r="X141" i="1"/>
  <c r="Y137" i="1"/>
  <c r="X137" i="1"/>
  <c r="Y135" i="1"/>
  <c r="X135" i="1"/>
  <c r="Y127" i="1"/>
  <c r="X127" i="1"/>
  <c r="Y122" i="1"/>
  <c r="X122" i="1"/>
  <c r="Y120" i="1"/>
  <c r="X120" i="1"/>
  <c r="Y115" i="1"/>
  <c r="X115" i="1"/>
  <c r="Z113" i="1"/>
  <c r="Y113" i="1"/>
  <c r="X113" i="1"/>
  <c r="Y112" i="1"/>
  <c r="X112" i="1"/>
  <c r="Y111" i="1"/>
  <c r="X111" i="1"/>
  <c r="Y95" i="1"/>
  <c r="X95" i="1"/>
  <c r="Y92" i="1"/>
  <c r="X92" i="1"/>
  <c r="Z91" i="1"/>
  <c r="Y91" i="1"/>
  <c r="X91" i="1"/>
  <c r="Y85" i="1" l="1"/>
  <c r="X85" i="1"/>
  <c r="Y84" i="1"/>
  <c r="X84" i="1"/>
  <c r="Y79" i="1"/>
  <c r="X79" i="1"/>
  <c r="Y78" i="1"/>
  <c r="X78" i="1"/>
  <c r="Z71" i="1"/>
  <c r="Y71" i="1"/>
  <c r="X71" i="1"/>
  <c r="Y70" i="1"/>
  <c r="X70" i="1"/>
  <c r="Y66" i="1"/>
  <c r="X66" i="1"/>
  <c r="Y64" i="1"/>
  <c r="X64" i="1"/>
  <c r="Z57" i="1"/>
  <c r="Y57" i="1"/>
  <c r="X57" i="1"/>
  <c r="Z55" i="1"/>
  <c r="Y55" i="1"/>
  <c r="X55" i="1"/>
  <c r="Y50" i="1"/>
  <c r="X50" i="1"/>
  <c r="Z47" i="1"/>
  <c r="Y47" i="1"/>
  <c r="X47" i="1"/>
  <c r="Y46" i="1"/>
  <c r="X46" i="1"/>
  <c r="Y45" i="1"/>
  <c r="X45" i="1"/>
  <c r="Z42" i="1"/>
  <c r="Y42" i="1"/>
  <c r="X42" i="1"/>
  <c r="Y41" i="1"/>
  <c r="X41" i="1"/>
  <c r="Y32" i="1"/>
  <c r="X32" i="1"/>
  <c r="Y31" i="1"/>
  <c r="X31" i="1"/>
  <c r="Z30" i="1"/>
  <c r="Y30" i="1"/>
  <c r="X30" i="1"/>
  <c r="Z28" i="1"/>
  <c r="Y28" i="1"/>
  <c r="X28" i="1"/>
  <c r="Y26" i="1"/>
  <c r="X26" i="1"/>
  <c r="Z25" i="1"/>
  <c r="Y25" i="1"/>
  <c r="X25" i="1"/>
  <c r="Y20" i="1"/>
  <c r="X20" i="1"/>
  <c r="Z18" i="1"/>
  <c r="Y18" i="1"/>
  <c r="X18" i="1"/>
  <c r="Y12" i="1"/>
  <c r="Y15" i="1"/>
  <c r="X15" i="1"/>
  <c r="Y10" i="1"/>
  <c r="X10" i="1"/>
  <c r="Z8" i="1"/>
  <c r="Y8" i="1"/>
  <c r="X8" i="1"/>
  <c r="Z54" i="6"/>
  <c r="Z48" i="6"/>
  <c r="Y46" i="6"/>
  <c r="Y49" i="6"/>
  <c r="Z49" i="6"/>
  <c r="AC55" i="6"/>
  <c r="AC54" i="6"/>
  <c r="AB54" i="6"/>
  <c r="AA54" i="6"/>
  <c r="AC28" i="6"/>
  <c r="AB28" i="6"/>
  <c r="AA28" i="6"/>
  <c r="AA49" i="6" s="1"/>
  <c r="AC7" i="6"/>
  <c r="AB7" i="6"/>
  <c r="AA7" i="6"/>
  <c r="V53" i="11"/>
  <c r="P42" i="11"/>
  <c r="Q42" i="11"/>
  <c r="R42" i="11"/>
  <c r="S42" i="11"/>
  <c r="P43" i="11"/>
  <c r="Q43" i="11"/>
  <c r="R43" i="11"/>
  <c r="S43" i="11"/>
  <c r="P44" i="11"/>
  <c r="Q44" i="11"/>
  <c r="R44" i="11"/>
  <c r="S44" i="11"/>
  <c r="P45" i="11"/>
  <c r="Q45" i="11"/>
  <c r="R45" i="11"/>
  <c r="S45" i="11"/>
  <c r="M33" i="11"/>
  <c r="N33" i="11"/>
  <c r="O33" i="11"/>
  <c r="P33" i="11"/>
  <c r="M34" i="11"/>
  <c r="N34" i="11"/>
  <c r="O34" i="11"/>
  <c r="P34" i="11"/>
  <c r="M35" i="11"/>
  <c r="N35" i="11"/>
  <c r="O35" i="11"/>
  <c r="P35" i="11"/>
  <c r="M36" i="11"/>
  <c r="N36" i="11"/>
  <c r="O36" i="11"/>
  <c r="P36" i="11"/>
  <c r="L24" i="11"/>
  <c r="M24" i="11"/>
  <c r="N24" i="11"/>
  <c r="O24" i="11"/>
  <c r="L25" i="11"/>
  <c r="M25" i="11"/>
  <c r="N25" i="11"/>
  <c r="O25" i="11"/>
  <c r="L26" i="11"/>
  <c r="M26" i="11"/>
  <c r="N26" i="11"/>
  <c r="O26" i="11"/>
  <c r="L27" i="11"/>
  <c r="M27" i="11"/>
  <c r="N27" i="11"/>
  <c r="O27" i="11"/>
  <c r="AB38" i="6" l="1"/>
  <c r="AB49" i="6"/>
  <c r="AC18" i="6"/>
  <c r="AB19" i="6"/>
  <c r="AC56" i="6"/>
  <c r="AC8" i="6"/>
  <c r="AC19" i="6"/>
  <c r="AC38" i="6"/>
  <c r="AC49" i="6"/>
  <c r="AA18" i="6"/>
  <c r="AA39" i="6"/>
  <c r="AB18" i="6"/>
  <c r="AB39" i="6"/>
  <c r="AC39" i="6"/>
  <c r="AA19" i="6"/>
  <c r="AA38" i="6"/>
  <c r="S140" i="8"/>
  <c r="T140" i="8"/>
  <c r="U140" i="8"/>
  <c r="S21" i="10"/>
  <c r="R21" i="10"/>
  <c r="S15" i="10"/>
  <c r="R15" i="10"/>
  <c r="S14" i="10"/>
  <c r="S11" i="10"/>
  <c r="R11" i="10"/>
  <c r="S10" i="10"/>
  <c r="T8" i="10"/>
  <c r="T7" i="10"/>
  <c r="T5" i="10"/>
  <c r="V6" i="12"/>
  <c r="U6" i="12"/>
  <c r="T6" i="12"/>
  <c r="S6" i="12"/>
  <c r="R6" i="12"/>
  <c r="Q6" i="12"/>
  <c r="P6" i="12"/>
  <c r="O6" i="12"/>
  <c r="N6" i="12"/>
  <c r="W58" i="11"/>
  <c r="V58" i="11"/>
  <c r="U58" i="11"/>
  <c r="T58" i="11"/>
  <c r="S58" i="11"/>
  <c r="R58" i="11"/>
  <c r="Q58" i="11"/>
  <c r="P58" i="11"/>
  <c r="W56" i="11"/>
  <c r="V56" i="11"/>
  <c r="U56" i="11"/>
  <c r="T56" i="11"/>
  <c r="S56" i="11"/>
  <c r="R56" i="11"/>
  <c r="Q56" i="11"/>
  <c r="P56" i="11"/>
  <c r="W53" i="11"/>
  <c r="U53" i="11"/>
  <c r="T53" i="11"/>
  <c r="S53" i="11"/>
  <c r="R53" i="11"/>
  <c r="Q53" i="11"/>
  <c r="P53" i="11"/>
  <c r="O53" i="11"/>
  <c r="W45" i="11"/>
  <c r="V45" i="11"/>
  <c r="U45" i="11"/>
  <c r="T45" i="11"/>
  <c r="W44" i="11"/>
  <c r="V44" i="11"/>
  <c r="U44" i="11"/>
  <c r="T44" i="11"/>
  <c r="W43" i="11"/>
  <c r="V43" i="11"/>
  <c r="U43" i="11"/>
  <c r="T43" i="11"/>
  <c r="W42" i="11"/>
  <c r="V42" i="11"/>
  <c r="U42" i="11"/>
  <c r="T42" i="11"/>
  <c r="L41" i="11"/>
  <c r="K41" i="11"/>
  <c r="J41" i="11"/>
  <c r="I41" i="11"/>
  <c r="H41" i="11"/>
  <c r="G41" i="11"/>
  <c r="L40" i="11"/>
  <c r="K40" i="11"/>
  <c r="J40" i="11"/>
  <c r="I40" i="11"/>
  <c r="H40" i="11"/>
  <c r="G40" i="11"/>
  <c r="W36" i="11"/>
  <c r="V36" i="11"/>
  <c r="U36" i="11"/>
  <c r="T36" i="11"/>
  <c r="S36" i="11"/>
  <c r="R36" i="11"/>
  <c r="Q36" i="11"/>
  <c r="W35" i="11"/>
  <c r="V35" i="11"/>
  <c r="U35" i="11"/>
  <c r="T35" i="11"/>
  <c r="S35" i="11"/>
  <c r="R35" i="11"/>
  <c r="Q35" i="11"/>
  <c r="W34" i="11"/>
  <c r="V34" i="11"/>
  <c r="U34" i="11"/>
  <c r="T34" i="11"/>
  <c r="S34" i="11"/>
  <c r="R34" i="11"/>
  <c r="Q34" i="11"/>
  <c r="W33" i="11"/>
  <c r="V33" i="11"/>
  <c r="U33" i="11"/>
  <c r="T33" i="11"/>
  <c r="S33" i="11"/>
  <c r="R33" i="11"/>
  <c r="Q33" i="11"/>
  <c r="L32" i="11"/>
  <c r="K32" i="11"/>
  <c r="J32" i="11"/>
  <c r="I32" i="11"/>
  <c r="H32" i="11"/>
  <c r="G32" i="11"/>
  <c r="F32" i="11"/>
  <c r="E32" i="11"/>
  <c r="D32" i="11"/>
  <c r="L31" i="11"/>
  <c r="K31" i="11"/>
  <c r="J31" i="11"/>
  <c r="I31" i="11"/>
  <c r="H31" i="11"/>
  <c r="G31" i="11"/>
  <c r="F31" i="11"/>
  <c r="E31" i="11"/>
  <c r="D31" i="11"/>
  <c r="W27" i="11"/>
  <c r="V27" i="11"/>
  <c r="U27" i="11"/>
  <c r="T27" i="11"/>
  <c r="S27" i="11"/>
  <c r="R27" i="11"/>
  <c r="Q27" i="11"/>
  <c r="P27" i="11"/>
  <c r="W26" i="11"/>
  <c r="V26" i="11"/>
  <c r="U26" i="11"/>
  <c r="T26" i="11"/>
  <c r="S26" i="11"/>
  <c r="R26" i="11"/>
  <c r="Q26" i="11"/>
  <c r="P26" i="11"/>
  <c r="W25" i="11"/>
  <c r="V25" i="11"/>
  <c r="U25" i="11"/>
  <c r="T25" i="11"/>
  <c r="S25" i="11"/>
  <c r="R25" i="11"/>
  <c r="Q25" i="11"/>
  <c r="P25" i="11"/>
  <c r="W24" i="11"/>
  <c r="V24" i="11"/>
  <c r="U24" i="11"/>
  <c r="T24" i="11"/>
  <c r="S24" i="11"/>
  <c r="R24" i="11"/>
  <c r="Q24" i="11"/>
  <c r="P24" i="11"/>
  <c r="K23" i="11"/>
  <c r="J23" i="11"/>
  <c r="I23" i="11"/>
  <c r="H23" i="11"/>
  <c r="G23" i="11"/>
  <c r="F23" i="11"/>
  <c r="E23" i="11"/>
  <c r="D23" i="11"/>
  <c r="C23" i="11"/>
  <c r="K22" i="11"/>
  <c r="J22" i="11"/>
  <c r="I22" i="11"/>
  <c r="H22" i="11"/>
  <c r="G22" i="11"/>
  <c r="F22" i="11"/>
  <c r="E22" i="11"/>
  <c r="D22" i="11"/>
  <c r="C22" i="11"/>
  <c r="W19" i="11"/>
  <c r="V19" i="11"/>
  <c r="U19" i="11"/>
  <c r="T19" i="11"/>
  <c r="S19" i="11"/>
  <c r="R19" i="11"/>
  <c r="Q19" i="11"/>
  <c r="P19" i="11"/>
  <c r="P28" i="11" s="1"/>
  <c r="O19" i="11"/>
  <c r="N19" i="11"/>
  <c r="M19" i="11"/>
  <c r="L19" i="11"/>
  <c r="K19" i="11"/>
  <c r="J19" i="11"/>
  <c r="J28" i="11" s="1"/>
  <c r="I19" i="11"/>
  <c r="H19" i="11"/>
  <c r="H28" i="11" s="1"/>
  <c r="G19" i="11"/>
  <c r="F19" i="11"/>
  <c r="E19" i="11"/>
  <c r="E28" i="11" s="1"/>
  <c r="D19" i="11"/>
  <c r="D28" i="11" s="1"/>
  <c r="C19" i="11"/>
  <c r="W11" i="11"/>
  <c r="V11" i="11"/>
  <c r="U5" i="12" s="1"/>
  <c r="U11" i="11"/>
  <c r="T5" i="12" s="1"/>
  <c r="T11" i="11"/>
  <c r="S5" i="12" s="1"/>
  <c r="S11" i="11"/>
  <c r="R11" i="11"/>
  <c r="Q11" i="11"/>
  <c r="Q37" i="11" s="1"/>
  <c r="P11" i="11"/>
  <c r="O11" i="11"/>
  <c r="N11" i="11"/>
  <c r="M5" i="12" s="1"/>
  <c r="M11" i="11"/>
  <c r="L5" i="12" s="1"/>
  <c r="L11" i="11"/>
  <c r="K5" i="12" s="1"/>
  <c r="K11" i="11"/>
  <c r="K37" i="11" s="1"/>
  <c r="J11" i="11"/>
  <c r="I11" i="11"/>
  <c r="H5" i="12" s="1"/>
  <c r="H11" i="11"/>
  <c r="G11" i="11"/>
  <c r="G46" i="11" s="1"/>
  <c r="F11" i="11"/>
  <c r="E5" i="12" s="1"/>
  <c r="E11" i="11"/>
  <c r="D5" i="12" s="1"/>
  <c r="D11" i="11"/>
  <c r="C5" i="12" s="1"/>
  <c r="C11" i="11"/>
  <c r="B5" i="12" s="1"/>
  <c r="R14" i="10"/>
  <c r="R10" i="10"/>
  <c r="K7" i="10"/>
  <c r="F49" i="11" l="1"/>
  <c r="F28" i="11"/>
  <c r="F37" i="11"/>
  <c r="J37" i="11"/>
  <c r="G28" i="11"/>
  <c r="H49" i="11" s="1"/>
  <c r="G37" i="11"/>
  <c r="V28" i="11"/>
  <c r="W49" i="11" s="1"/>
  <c r="W28" i="11"/>
  <c r="I46" i="11"/>
  <c r="J46" i="11"/>
  <c r="Q28" i="11"/>
  <c r="I28" i="11"/>
  <c r="I49" i="11" s="1"/>
  <c r="R28" i="11"/>
  <c r="R49" i="11" s="1"/>
  <c r="D37" i="11"/>
  <c r="H46" i="11"/>
  <c r="C28" i="11"/>
  <c r="D49" i="11" s="1"/>
  <c r="E37" i="11"/>
  <c r="F5" i="12"/>
  <c r="Q49" i="11"/>
  <c r="O28" i="11"/>
  <c r="W37" i="11"/>
  <c r="V5" i="12"/>
  <c r="U28" i="11"/>
  <c r="S37" i="11"/>
  <c r="R37" i="11"/>
  <c r="U37" i="11"/>
  <c r="V37" i="11"/>
  <c r="T28" i="11"/>
  <c r="T37" i="11"/>
  <c r="W46" i="11"/>
  <c r="S28" i="11"/>
  <c r="P46" i="11"/>
  <c r="O46" i="11"/>
  <c r="K46" i="11"/>
  <c r="K28" i="11"/>
  <c r="K49" i="11" s="1"/>
  <c r="Q46" i="11"/>
  <c r="R46" i="11"/>
  <c r="S46" i="11"/>
  <c r="L28" i="11"/>
  <c r="L37" i="11"/>
  <c r="M28" i="11"/>
  <c r="M37" i="11"/>
  <c r="P49" i="11"/>
  <c r="N28" i="11"/>
  <c r="N37" i="11"/>
  <c r="N5" i="12"/>
  <c r="O37" i="11"/>
  <c r="O5" i="12"/>
  <c r="P5" i="12"/>
  <c r="E49" i="11"/>
  <c r="L46" i="11"/>
  <c r="T46" i="11"/>
  <c r="I5" i="12"/>
  <c r="Q5" i="12"/>
  <c r="H37" i="11"/>
  <c r="P37" i="11"/>
  <c r="M46" i="11"/>
  <c r="U46" i="11"/>
  <c r="J5" i="12"/>
  <c r="R5" i="12"/>
  <c r="G5" i="12"/>
  <c r="I37" i="11"/>
  <c r="N46" i="11"/>
  <c r="V46" i="11"/>
  <c r="J49" i="11" l="1"/>
  <c r="G49" i="11"/>
  <c r="L49" i="11"/>
  <c r="S49" i="11"/>
  <c r="V49" i="11"/>
  <c r="O49" i="11"/>
  <c r="U49" i="11"/>
  <c r="T49" i="11"/>
  <c r="N49" i="11"/>
  <c r="M49" i="11"/>
  <c r="Z157" i="1"/>
  <c r="Y157" i="1"/>
  <c r="X157" i="1"/>
  <c r="Z152" i="1"/>
  <c r="Y152" i="1"/>
  <c r="X152" i="1"/>
  <c r="Z144" i="1"/>
  <c r="Y144" i="1"/>
  <c r="X144" i="1"/>
  <c r="Y140" i="1"/>
  <c r="X140" i="1"/>
  <c r="Z139" i="1"/>
  <c r="Y139" i="1"/>
  <c r="X139" i="1"/>
  <c r="Y136" i="1"/>
  <c r="X136" i="1"/>
  <c r="Z123" i="1"/>
  <c r="Y123" i="1"/>
  <c r="X123" i="1"/>
  <c r="Y119" i="1"/>
  <c r="X119" i="1"/>
  <c r="Z118" i="1"/>
  <c r="Y118" i="1"/>
  <c r="X118" i="1"/>
  <c r="Y114" i="1"/>
  <c r="X114" i="1"/>
  <c r="Y110" i="1"/>
  <c r="X110" i="1"/>
  <c r="Y109" i="1"/>
  <c r="X109" i="1"/>
  <c r="Y108" i="1"/>
  <c r="X108" i="1"/>
  <c r="Y104" i="1"/>
  <c r="X104" i="1"/>
  <c r="Y97" i="1"/>
  <c r="X97" i="1"/>
  <c r="Z96" i="1"/>
  <c r="Y96" i="1"/>
  <c r="X96" i="1"/>
  <c r="Y89" i="1"/>
  <c r="X89" i="1"/>
  <c r="X81" i="1"/>
  <c r="Y77" i="1"/>
  <c r="X77" i="1"/>
  <c r="Y76" i="1"/>
  <c r="X76" i="1"/>
  <c r="Y75" i="1"/>
  <c r="X75" i="1"/>
  <c r="Y180" i="1"/>
  <c r="X180" i="1"/>
  <c r="Z73" i="1"/>
  <c r="Y73" i="1"/>
  <c r="X73" i="1"/>
  <c r="Y72" i="1"/>
  <c r="X72" i="1"/>
  <c r="Y62" i="1"/>
  <c r="X62" i="1"/>
  <c r="Y60" i="1"/>
  <c r="X60" i="1"/>
  <c r="Y59" i="1"/>
  <c r="X59" i="1"/>
  <c r="Y54" i="1"/>
  <c r="X54" i="1"/>
  <c r="Y53" i="1"/>
  <c r="X53" i="1"/>
  <c r="Y52" i="1"/>
  <c r="X52" i="1"/>
  <c r="Y44" i="1"/>
  <c r="Y43" i="1"/>
  <c r="X43" i="1"/>
  <c r="Y38" i="1"/>
  <c r="X38" i="1"/>
  <c r="Y35" i="1"/>
  <c r="X35" i="1"/>
  <c r="Y34" i="1"/>
  <c r="X34" i="1"/>
  <c r="Z29" i="1"/>
  <c r="Y29" i="1"/>
  <c r="X29" i="1"/>
  <c r="Y23" i="1"/>
  <c r="X23" i="1"/>
  <c r="Z21" i="1"/>
  <c r="Y21" i="1"/>
  <c r="X21" i="1"/>
  <c r="Y14" i="1"/>
  <c r="X14" i="1"/>
  <c r="X12" i="1"/>
  <c r="Y9" i="1"/>
  <c r="X9" i="1"/>
  <c r="Y6" i="1"/>
  <c r="Y55" i="6"/>
  <c r="Y47" i="6"/>
  <c r="Y37" i="6"/>
  <c r="Y36" i="6"/>
  <c r="Y35" i="6"/>
  <c r="Y34" i="6"/>
  <c r="Y33" i="6"/>
  <c r="Y32" i="6"/>
  <c r="Y31" i="6"/>
  <c r="Y30" i="6"/>
  <c r="U86" i="8" s="1"/>
  <c r="Y28" i="6"/>
  <c r="Y10" i="6"/>
  <c r="Y17" i="6"/>
  <c r="Y16" i="6"/>
  <c r="Y15" i="6"/>
  <c r="Y14" i="6"/>
  <c r="Y13" i="6"/>
  <c r="Y12" i="6"/>
  <c r="Y11" i="6"/>
  <c r="U113" i="8" s="1"/>
  <c r="AD6" i="6"/>
  <c r="AD5" i="6"/>
  <c r="Y7" i="6"/>
  <c r="Y54" i="6"/>
  <c r="U141" i="8" s="1"/>
  <c r="Y22" i="1"/>
  <c r="X22" i="1"/>
  <c r="Y16" i="1"/>
  <c r="X16" i="1"/>
  <c r="Z6" i="1"/>
  <c r="X44" i="1"/>
  <c r="X17" i="6"/>
  <c r="X16" i="6"/>
  <c r="X15" i="6"/>
  <c r="X14" i="6"/>
  <c r="X13" i="6"/>
  <c r="X12" i="6"/>
  <c r="X11" i="6"/>
  <c r="T113" i="8" s="1"/>
  <c r="X10" i="6"/>
  <c r="X7" i="6"/>
  <c r="X28" i="6"/>
  <c r="X37" i="6"/>
  <c r="X36" i="6"/>
  <c r="X35" i="6"/>
  <c r="X34" i="6"/>
  <c r="X33" i="6"/>
  <c r="X32" i="6"/>
  <c r="X31" i="6"/>
  <c r="X30" i="6"/>
  <c r="T86" i="8" s="1"/>
  <c r="X47" i="6"/>
  <c r="X46" i="6"/>
  <c r="X54" i="6"/>
  <c r="T141" i="8" s="1"/>
  <c r="W54" i="6"/>
  <c r="S141" i="8" s="1"/>
  <c r="W47" i="6"/>
  <c r="W46" i="6"/>
  <c r="W37" i="6"/>
  <c r="W36" i="6"/>
  <c r="W35" i="6"/>
  <c r="W34" i="6"/>
  <c r="W33" i="6"/>
  <c r="W32" i="6"/>
  <c r="W31" i="6"/>
  <c r="W30" i="6"/>
  <c r="S86" i="8" s="1"/>
  <c r="W28" i="6"/>
  <c r="W17" i="6"/>
  <c r="W16" i="6"/>
  <c r="W15" i="6"/>
  <c r="W14" i="6"/>
  <c r="W13" i="6"/>
  <c r="W12" i="6"/>
  <c r="W11" i="6"/>
  <c r="S113" i="8" s="1"/>
  <c r="W10" i="6"/>
  <c r="W7" i="6"/>
  <c r="V31" i="6"/>
  <c r="Y117" i="1"/>
  <c r="Y61" i="1"/>
  <c r="Y19" i="6" l="1"/>
  <c r="AB8" i="6"/>
  <c r="AC21" i="6"/>
  <c r="Z19" i="6"/>
  <c r="AC20" i="6"/>
  <c r="Z18" i="6"/>
  <c r="Z38" i="6"/>
  <c r="AC40" i="6"/>
  <c r="Z39" i="6"/>
  <c r="AC41" i="6"/>
  <c r="T169" i="8"/>
  <c r="AB20" i="6"/>
  <c r="AA8" i="6"/>
  <c r="AB21" i="6"/>
  <c r="Y38" i="6"/>
  <c r="U5" i="8" s="1"/>
  <c r="S169" i="8"/>
  <c r="Z8" i="6"/>
  <c r="AA20" i="6"/>
  <c r="AA21" i="6"/>
  <c r="AB40" i="6"/>
  <c r="AB41" i="6"/>
  <c r="AA41" i="6"/>
  <c r="AA40" i="6"/>
  <c r="X49" i="6"/>
  <c r="Y39" i="6"/>
  <c r="S168" i="8"/>
  <c r="S32" i="8"/>
  <c r="Y18" i="6"/>
  <c r="W49" i="6"/>
  <c r="X39" i="6"/>
  <c r="T32" i="8"/>
  <c r="T168" i="8"/>
  <c r="T59" i="8"/>
  <c r="U169" i="8"/>
  <c r="U59" i="8"/>
  <c r="U32" i="8"/>
  <c r="U168" i="8"/>
  <c r="X18" i="6"/>
  <c r="X19" i="6"/>
  <c r="X38" i="6"/>
  <c r="T5" i="8" s="1"/>
  <c r="C140" i="8" l="1"/>
  <c r="D140" i="8"/>
  <c r="E140" i="8"/>
  <c r="F140" i="8"/>
  <c r="G140" i="8"/>
  <c r="H140" i="8"/>
  <c r="I140" i="8"/>
  <c r="J140" i="8"/>
  <c r="K140" i="8"/>
  <c r="L140" i="8"/>
  <c r="M140" i="8"/>
  <c r="N140" i="8"/>
  <c r="O140" i="8"/>
  <c r="P140" i="8"/>
  <c r="Q140" i="8"/>
  <c r="R140" i="8"/>
  <c r="B140" i="8"/>
  <c r="E46" i="6"/>
  <c r="F46" i="6"/>
  <c r="G46" i="6"/>
  <c r="H46" i="6"/>
  <c r="I46" i="6"/>
  <c r="J46" i="6"/>
  <c r="K46" i="6"/>
  <c r="L46" i="6"/>
  <c r="M46" i="6"/>
  <c r="N46" i="6"/>
  <c r="O46" i="6"/>
  <c r="P46" i="6"/>
  <c r="Q46" i="6"/>
  <c r="R46" i="6"/>
  <c r="S46" i="6"/>
  <c r="T46" i="6"/>
  <c r="U46" i="6"/>
  <c r="V46" i="6"/>
  <c r="F47" i="6"/>
  <c r="G47" i="6"/>
  <c r="H47" i="6"/>
  <c r="I47" i="6"/>
  <c r="J47" i="6"/>
  <c r="K47" i="6"/>
  <c r="L47" i="6"/>
  <c r="M47" i="6"/>
  <c r="N47" i="6"/>
  <c r="O47" i="6"/>
  <c r="P47" i="6"/>
  <c r="Q47" i="6"/>
  <c r="R47" i="6"/>
  <c r="S47" i="6"/>
  <c r="T47" i="6"/>
  <c r="U47" i="6"/>
  <c r="V47" i="6"/>
  <c r="E47" i="6"/>
  <c r="C30" i="6"/>
  <c r="H31" i="6"/>
  <c r="V37" i="6"/>
  <c r="U37" i="6"/>
  <c r="T37" i="6"/>
  <c r="S37" i="6"/>
  <c r="R37" i="6"/>
  <c r="Q37" i="6"/>
  <c r="P37" i="6"/>
  <c r="O37" i="6"/>
  <c r="N37" i="6"/>
  <c r="M37" i="6"/>
  <c r="L37" i="6"/>
  <c r="K37" i="6"/>
  <c r="J37" i="6"/>
  <c r="I37" i="6"/>
  <c r="H37" i="6"/>
  <c r="G37" i="6"/>
  <c r="F37" i="6"/>
  <c r="V36" i="6"/>
  <c r="U36" i="6"/>
  <c r="T36" i="6"/>
  <c r="S36" i="6"/>
  <c r="R36" i="6"/>
  <c r="Q36" i="6"/>
  <c r="P36" i="6"/>
  <c r="O36" i="6"/>
  <c r="N36" i="6"/>
  <c r="M36" i="6"/>
  <c r="L36" i="6"/>
  <c r="K36" i="6"/>
  <c r="J36" i="6"/>
  <c r="I36" i="6"/>
  <c r="H36" i="6"/>
  <c r="G36" i="6"/>
  <c r="F36" i="6"/>
  <c r="V35" i="6"/>
  <c r="U35" i="6"/>
  <c r="T35" i="6"/>
  <c r="S35" i="6"/>
  <c r="R35" i="6"/>
  <c r="Q35" i="6"/>
  <c r="P35" i="6"/>
  <c r="O35" i="6"/>
  <c r="N35" i="6"/>
  <c r="M35" i="6"/>
  <c r="L35" i="6"/>
  <c r="K35" i="6"/>
  <c r="J35" i="6"/>
  <c r="I35" i="6"/>
  <c r="H35" i="6"/>
  <c r="G35" i="6"/>
  <c r="F35" i="6"/>
  <c r="E35" i="6"/>
  <c r="D35" i="6"/>
  <c r="C35" i="6"/>
  <c r="V34" i="6"/>
  <c r="U34" i="6"/>
  <c r="T34" i="6"/>
  <c r="S34" i="6"/>
  <c r="R34" i="6"/>
  <c r="Q34" i="6"/>
  <c r="P34" i="6"/>
  <c r="O34" i="6"/>
  <c r="N34" i="6"/>
  <c r="M34" i="6"/>
  <c r="L34" i="6"/>
  <c r="K34" i="6"/>
  <c r="J34" i="6"/>
  <c r="I34" i="6"/>
  <c r="H34" i="6"/>
  <c r="G34" i="6"/>
  <c r="F34" i="6"/>
  <c r="E34" i="6"/>
  <c r="D34" i="6"/>
  <c r="C34" i="6"/>
  <c r="V33" i="6"/>
  <c r="U33" i="6"/>
  <c r="T33" i="6"/>
  <c r="S33" i="6"/>
  <c r="R33" i="6"/>
  <c r="Q33" i="6"/>
  <c r="P33" i="6"/>
  <c r="O33" i="6"/>
  <c r="N33" i="6"/>
  <c r="M33" i="6"/>
  <c r="L33" i="6"/>
  <c r="K33" i="6"/>
  <c r="J33" i="6"/>
  <c r="I33" i="6"/>
  <c r="H33" i="6"/>
  <c r="G33" i="6"/>
  <c r="F33" i="6"/>
  <c r="V32" i="6"/>
  <c r="U32" i="6"/>
  <c r="T32" i="6"/>
  <c r="S32" i="6"/>
  <c r="R32" i="6"/>
  <c r="Q32" i="6"/>
  <c r="P32" i="6"/>
  <c r="O32" i="6"/>
  <c r="N32" i="6"/>
  <c r="M32" i="6"/>
  <c r="L32" i="6"/>
  <c r="K32" i="6"/>
  <c r="J32" i="6"/>
  <c r="I32" i="6"/>
  <c r="H32" i="6"/>
  <c r="G32" i="6"/>
  <c r="F32" i="6"/>
  <c r="U31" i="6"/>
  <c r="T31" i="6"/>
  <c r="S31" i="6"/>
  <c r="R31" i="6"/>
  <c r="Q31" i="6"/>
  <c r="P31" i="6"/>
  <c r="O31" i="6"/>
  <c r="N31" i="6"/>
  <c r="M31" i="6"/>
  <c r="L31" i="6"/>
  <c r="K31" i="6"/>
  <c r="J31" i="6"/>
  <c r="I31" i="6"/>
  <c r="G31" i="6"/>
  <c r="F31" i="6"/>
  <c r="E31" i="6"/>
  <c r="D31" i="6"/>
  <c r="C31" i="6"/>
  <c r="V30" i="6"/>
  <c r="R86" i="8" s="1"/>
  <c r="U30" i="6"/>
  <c r="Q86" i="8" s="1"/>
  <c r="T30" i="6"/>
  <c r="P86" i="8" s="1"/>
  <c r="S30" i="6"/>
  <c r="O86" i="8" s="1"/>
  <c r="R30" i="6"/>
  <c r="N86" i="8" s="1"/>
  <c r="Q30" i="6"/>
  <c r="M86" i="8" s="1"/>
  <c r="P30" i="6"/>
  <c r="L86" i="8" s="1"/>
  <c r="O30" i="6"/>
  <c r="K86" i="8" s="1"/>
  <c r="N30" i="6"/>
  <c r="J86" i="8" s="1"/>
  <c r="M30" i="6"/>
  <c r="I86" i="8" s="1"/>
  <c r="L30" i="6"/>
  <c r="H86" i="8" s="1"/>
  <c r="K30" i="6"/>
  <c r="G86" i="8" s="1"/>
  <c r="J30" i="6"/>
  <c r="F86" i="8" s="1"/>
  <c r="I30" i="6"/>
  <c r="E86" i="8" s="1"/>
  <c r="H30" i="6"/>
  <c r="D86" i="8" s="1"/>
  <c r="G30" i="6"/>
  <c r="C86" i="8" s="1"/>
  <c r="F30" i="6"/>
  <c r="B86" i="8" s="1"/>
  <c r="E30" i="6"/>
  <c r="D30" i="6"/>
  <c r="G17" i="6"/>
  <c r="H17" i="6"/>
  <c r="I17" i="6"/>
  <c r="J17" i="6"/>
  <c r="K17" i="6"/>
  <c r="L17" i="6"/>
  <c r="M17" i="6"/>
  <c r="N17" i="6"/>
  <c r="O17" i="6"/>
  <c r="P17" i="6"/>
  <c r="Q17" i="6"/>
  <c r="R17" i="6"/>
  <c r="S17" i="6"/>
  <c r="T17" i="6"/>
  <c r="U17" i="6"/>
  <c r="V17" i="6"/>
  <c r="F17" i="6"/>
  <c r="G16" i="6"/>
  <c r="H16" i="6"/>
  <c r="I16" i="6"/>
  <c r="J16" i="6"/>
  <c r="K16" i="6"/>
  <c r="L16" i="6"/>
  <c r="M16" i="6"/>
  <c r="N16" i="6"/>
  <c r="O16" i="6"/>
  <c r="P16" i="6"/>
  <c r="Q16" i="6"/>
  <c r="R16" i="6"/>
  <c r="S16" i="6"/>
  <c r="T16" i="6"/>
  <c r="U16" i="6"/>
  <c r="V16" i="6"/>
  <c r="F16" i="6"/>
  <c r="D15" i="6"/>
  <c r="E15" i="6"/>
  <c r="F15" i="6"/>
  <c r="G15" i="6"/>
  <c r="H15" i="6"/>
  <c r="I15" i="6"/>
  <c r="J15" i="6"/>
  <c r="K15" i="6"/>
  <c r="L15" i="6"/>
  <c r="M15" i="6"/>
  <c r="N15" i="6"/>
  <c r="O15" i="6"/>
  <c r="P15" i="6"/>
  <c r="Q15" i="6"/>
  <c r="R15" i="6"/>
  <c r="S15" i="6"/>
  <c r="T15" i="6"/>
  <c r="U15" i="6"/>
  <c r="V15" i="6"/>
  <c r="C15" i="6"/>
  <c r="D14" i="6"/>
  <c r="E14" i="6"/>
  <c r="F14" i="6"/>
  <c r="G14" i="6"/>
  <c r="H14" i="6"/>
  <c r="I14" i="6"/>
  <c r="J14" i="6"/>
  <c r="K14" i="6"/>
  <c r="L14" i="6"/>
  <c r="M14" i="6"/>
  <c r="N14" i="6"/>
  <c r="O14" i="6"/>
  <c r="P14" i="6"/>
  <c r="Q14" i="6"/>
  <c r="R14" i="6"/>
  <c r="S14" i="6"/>
  <c r="T14" i="6"/>
  <c r="U14" i="6"/>
  <c r="V14" i="6"/>
  <c r="C14" i="6"/>
  <c r="G13" i="6"/>
  <c r="H13" i="6"/>
  <c r="I13" i="6"/>
  <c r="J13" i="6"/>
  <c r="K13" i="6"/>
  <c r="L13" i="6"/>
  <c r="M13" i="6"/>
  <c r="N13" i="6"/>
  <c r="O13" i="6"/>
  <c r="P13" i="6"/>
  <c r="Q13" i="6"/>
  <c r="R13" i="6"/>
  <c r="S13" i="6"/>
  <c r="T13" i="6"/>
  <c r="U13" i="6"/>
  <c r="V13" i="6"/>
  <c r="F13" i="6"/>
  <c r="D11" i="6"/>
  <c r="E11" i="6"/>
  <c r="F11" i="6"/>
  <c r="B113" i="8" s="1"/>
  <c r="G11" i="6"/>
  <c r="C113" i="8" s="1"/>
  <c r="H11" i="6"/>
  <c r="D113" i="8" s="1"/>
  <c r="I11" i="6"/>
  <c r="E113" i="8" s="1"/>
  <c r="J11" i="6"/>
  <c r="F113" i="8" s="1"/>
  <c r="K11" i="6"/>
  <c r="G113" i="8" s="1"/>
  <c r="L11" i="6"/>
  <c r="H113" i="8" s="1"/>
  <c r="M11" i="6"/>
  <c r="I113" i="8" s="1"/>
  <c r="N11" i="6"/>
  <c r="J113" i="8" s="1"/>
  <c r="O11" i="6"/>
  <c r="K113" i="8" s="1"/>
  <c r="P11" i="6"/>
  <c r="L113" i="8" s="1"/>
  <c r="Q11" i="6"/>
  <c r="M113" i="8" s="1"/>
  <c r="R11" i="6"/>
  <c r="N113" i="8" s="1"/>
  <c r="S11" i="6"/>
  <c r="O113" i="8" s="1"/>
  <c r="T11" i="6"/>
  <c r="P113" i="8" s="1"/>
  <c r="U11" i="6"/>
  <c r="Q113" i="8" s="1"/>
  <c r="V11" i="6"/>
  <c r="R113" i="8" s="1"/>
  <c r="C11" i="6"/>
  <c r="G12" i="6"/>
  <c r="H12" i="6"/>
  <c r="I12" i="6"/>
  <c r="J12" i="6"/>
  <c r="K12" i="6"/>
  <c r="L12" i="6"/>
  <c r="M12" i="6"/>
  <c r="N12" i="6"/>
  <c r="O12" i="6"/>
  <c r="P12" i="6"/>
  <c r="Q12" i="6"/>
  <c r="R12" i="6"/>
  <c r="S12" i="6"/>
  <c r="T12" i="6"/>
  <c r="U12" i="6"/>
  <c r="V12" i="6"/>
  <c r="F12" i="6"/>
  <c r="D10" i="6"/>
  <c r="E10" i="6"/>
  <c r="F10" i="6"/>
  <c r="G10" i="6"/>
  <c r="H10" i="6"/>
  <c r="I10" i="6"/>
  <c r="J10" i="6"/>
  <c r="K10" i="6"/>
  <c r="L10" i="6"/>
  <c r="M10" i="6"/>
  <c r="N10" i="6"/>
  <c r="O10" i="6"/>
  <c r="P10" i="6"/>
  <c r="Q10" i="6"/>
  <c r="R10" i="6"/>
  <c r="S10" i="6"/>
  <c r="T10" i="6"/>
  <c r="U10" i="6"/>
  <c r="V10" i="6"/>
  <c r="C10" i="6"/>
  <c r="C7" i="6"/>
  <c r="D7" i="6"/>
  <c r="E7" i="6"/>
  <c r="F7" i="6"/>
  <c r="B169" i="8" s="1"/>
  <c r="G7" i="6"/>
  <c r="C169" i="8" s="1"/>
  <c r="H7" i="6"/>
  <c r="D169" i="8" s="1"/>
  <c r="I7" i="6"/>
  <c r="E169" i="8" s="1"/>
  <c r="J7" i="6"/>
  <c r="F169" i="8" s="1"/>
  <c r="K7" i="6"/>
  <c r="G169" i="8" s="1"/>
  <c r="L7" i="6"/>
  <c r="H169" i="8" s="1"/>
  <c r="M7" i="6"/>
  <c r="I169" i="8" s="1"/>
  <c r="N7" i="6"/>
  <c r="J169" i="8" s="1"/>
  <c r="O7" i="6"/>
  <c r="K169" i="8" s="1"/>
  <c r="P7" i="6"/>
  <c r="L169" i="8" s="1"/>
  <c r="Q7" i="6"/>
  <c r="M169" i="8" s="1"/>
  <c r="R7" i="6"/>
  <c r="N169" i="8" s="1"/>
  <c r="S7" i="6"/>
  <c r="O169" i="8" s="1"/>
  <c r="T7" i="6"/>
  <c r="P169" i="8" s="1"/>
  <c r="U7" i="6"/>
  <c r="V7" i="6"/>
  <c r="B7" i="6"/>
  <c r="AD7" i="6" s="1"/>
  <c r="AD27" i="6"/>
  <c r="AD26" i="6"/>
  <c r="V54" i="6"/>
  <c r="R141" i="8" s="1"/>
  <c r="V28" i="6"/>
  <c r="C54" i="6"/>
  <c r="D54" i="6"/>
  <c r="E54" i="6"/>
  <c r="F54" i="6"/>
  <c r="B141" i="8" s="1"/>
  <c r="G54" i="6"/>
  <c r="C141" i="8" s="1"/>
  <c r="H54" i="6"/>
  <c r="D141" i="8" s="1"/>
  <c r="I54" i="6"/>
  <c r="E141" i="8" s="1"/>
  <c r="J54" i="6"/>
  <c r="F141" i="8" s="1"/>
  <c r="K54" i="6"/>
  <c r="G141" i="8" s="1"/>
  <c r="L54" i="6"/>
  <c r="H141" i="8" s="1"/>
  <c r="M54" i="6"/>
  <c r="I141" i="8" s="1"/>
  <c r="N54" i="6"/>
  <c r="J141" i="8" s="1"/>
  <c r="O54" i="6"/>
  <c r="K141" i="8" s="1"/>
  <c r="P54" i="6"/>
  <c r="L141" i="8" s="1"/>
  <c r="Q54" i="6"/>
  <c r="M141" i="8" s="1"/>
  <c r="R54" i="6"/>
  <c r="N141" i="8" s="1"/>
  <c r="S54" i="6"/>
  <c r="O141" i="8" s="1"/>
  <c r="T54" i="6"/>
  <c r="P141" i="8" s="1"/>
  <c r="U54" i="6"/>
  <c r="Q141" i="8" s="1"/>
  <c r="B54" i="6"/>
  <c r="Y187" i="1"/>
  <c r="Y155" i="1"/>
  <c r="Y146" i="1"/>
  <c r="Z117" i="1"/>
  <c r="Y126" i="1"/>
  <c r="Y130" i="1"/>
  <c r="Y105" i="1"/>
  <c r="Y179" i="1"/>
  <c r="Y86" i="1"/>
  <c r="Y98" i="1"/>
  <c r="Y87" i="1"/>
  <c r="Y81" i="1"/>
  <c r="Y181" i="1"/>
  <c r="Y51" i="1"/>
  <c r="Y48" i="1"/>
  <c r="Y39" i="1"/>
  <c r="Y40" i="1"/>
  <c r="Y36" i="1"/>
  <c r="Y33" i="1"/>
  <c r="X155" i="1"/>
  <c r="X86" i="1"/>
  <c r="X146" i="1"/>
  <c r="X126" i="1"/>
  <c r="X117" i="1"/>
  <c r="X130" i="1"/>
  <c r="X98" i="1"/>
  <c r="X87" i="1"/>
  <c r="X61" i="1"/>
  <c r="X181" i="1"/>
  <c r="X51" i="1"/>
  <c r="X48" i="1"/>
  <c r="X39" i="1"/>
  <c r="X40" i="1"/>
  <c r="X36" i="1"/>
  <c r="X33" i="1"/>
  <c r="U28" i="6"/>
  <c r="T28" i="6"/>
  <c r="P168" i="8" s="1"/>
  <c r="Z21" i="6" l="1"/>
  <c r="Z20" i="6"/>
  <c r="Z40" i="6"/>
  <c r="Z41" i="6"/>
  <c r="Q169" i="8"/>
  <c r="Y21" i="6"/>
  <c r="Y20" i="6"/>
  <c r="R168" i="8"/>
  <c r="S59" i="8"/>
  <c r="Q6" i="1"/>
  <c r="Q168" i="8"/>
  <c r="Y40" i="6"/>
  <c r="Y41" i="6"/>
  <c r="R169" i="8"/>
  <c r="Y56" i="6"/>
  <c r="Y8" i="6"/>
  <c r="X8" i="6"/>
  <c r="W8" i="6"/>
  <c r="X21" i="6"/>
  <c r="X20" i="6"/>
  <c r="W19" i="6"/>
  <c r="W18" i="6"/>
  <c r="R59" i="8"/>
  <c r="W38" i="6"/>
  <c r="S5" i="8" s="1"/>
  <c r="W39" i="6"/>
  <c r="X41" i="6"/>
  <c r="X40" i="6"/>
  <c r="W21" i="6"/>
  <c r="W20" i="6"/>
  <c r="R32" i="8"/>
  <c r="P8" i="6"/>
  <c r="Q32" i="8"/>
  <c r="V49" i="6"/>
  <c r="V38" i="6"/>
  <c r="R5" i="8" s="1"/>
  <c r="P32" i="8"/>
  <c r="Q59" i="8"/>
  <c r="H8" i="6"/>
  <c r="G8" i="6"/>
  <c r="S8" i="6"/>
  <c r="K8" i="6"/>
  <c r="E8" i="6"/>
  <c r="O8" i="6"/>
  <c r="Q8" i="6"/>
  <c r="I8" i="6"/>
  <c r="V8" i="6"/>
  <c r="N8" i="6"/>
  <c r="F8" i="6"/>
  <c r="U8" i="6"/>
  <c r="M8" i="6"/>
  <c r="T8" i="6"/>
  <c r="L8" i="6"/>
  <c r="R8" i="6"/>
  <c r="J8" i="6"/>
  <c r="R19" i="6"/>
  <c r="J19" i="6"/>
  <c r="H21" i="6"/>
  <c r="E19" i="6"/>
  <c r="P21" i="6"/>
  <c r="O21" i="6"/>
  <c r="G21" i="6"/>
  <c r="U19" i="6"/>
  <c r="M19" i="6"/>
  <c r="L19" i="6"/>
  <c r="D19" i="6"/>
  <c r="U39" i="6"/>
  <c r="V39" i="6"/>
  <c r="U38" i="6"/>
  <c r="Q5" i="8" s="1"/>
  <c r="Q19" i="6"/>
  <c r="I19" i="6"/>
  <c r="V20" i="6"/>
  <c r="N20" i="6"/>
  <c r="F21" i="6"/>
  <c r="U18" i="6"/>
  <c r="U20" i="6"/>
  <c r="S19" i="6"/>
  <c r="K19" i="6"/>
  <c r="C18" i="6"/>
  <c r="M20" i="6"/>
  <c r="V21" i="6"/>
  <c r="Q21" i="6"/>
  <c r="I21" i="6"/>
  <c r="N21" i="6"/>
  <c r="M18" i="6"/>
  <c r="E18" i="6"/>
  <c r="T18" i="6"/>
  <c r="L18" i="6"/>
  <c r="D18" i="6"/>
  <c r="P19" i="6"/>
  <c r="H19" i="6"/>
  <c r="T20" i="6"/>
  <c r="L20" i="6"/>
  <c r="U21" i="6"/>
  <c r="M21" i="6"/>
  <c r="S18" i="6"/>
  <c r="K18" i="6"/>
  <c r="C19" i="6"/>
  <c r="O19" i="6"/>
  <c r="G19" i="6"/>
  <c r="S20" i="6"/>
  <c r="K20" i="6"/>
  <c r="T21" i="6"/>
  <c r="L21" i="6"/>
  <c r="R18" i="6"/>
  <c r="J18" i="6"/>
  <c r="V19" i="6"/>
  <c r="N19" i="6"/>
  <c r="F19" i="6"/>
  <c r="R20" i="6"/>
  <c r="J20" i="6"/>
  <c r="S21" i="6"/>
  <c r="K21" i="6"/>
  <c r="Q18" i="6"/>
  <c r="I18" i="6"/>
  <c r="Q20" i="6"/>
  <c r="I20" i="6"/>
  <c r="R21" i="6"/>
  <c r="J21" i="6"/>
  <c r="P18" i="6"/>
  <c r="H18" i="6"/>
  <c r="T19" i="6"/>
  <c r="P20" i="6"/>
  <c r="H20" i="6"/>
  <c r="O18" i="6"/>
  <c r="G18" i="6"/>
  <c r="F20" i="6"/>
  <c r="O20" i="6"/>
  <c r="G20" i="6"/>
  <c r="V18" i="6"/>
  <c r="N18" i="6"/>
  <c r="F18" i="6"/>
  <c r="P6" i="1"/>
  <c r="U49" i="6"/>
  <c r="T49" i="6"/>
  <c r="S28" i="6" l="1"/>
  <c r="O168" i="8" s="1"/>
  <c r="W41" i="6" l="1"/>
  <c r="W40" i="6"/>
  <c r="O32" i="8"/>
  <c r="P59" i="8"/>
  <c r="T39" i="6"/>
  <c r="T38" i="6"/>
  <c r="P5" i="8" s="1"/>
  <c r="O6" i="1"/>
  <c r="S49" i="6"/>
  <c r="O139" i="1"/>
  <c r="X105" i="1" l="1"/>
  <c r="X187" i="1"/>
  <c r="C28" i="6" l="1"/>
  <c r="D28" i="6"/>
  <c r="E28" i="6"/>
  <c r="F28" i="6"/>
  <c r="B168" i="8" s="1"/>
  <c r="G28" i="6"/>
  <c r="C168" i="8" s="1"/>
  <c r="H28" i="6"/>
  <c r="D168" i="8" s="1"/>
  <c r="I28" i="6"/>
  <c r="E168" i="8" s="1"/>
  <c r="J28" i="6"/>
  <c r="F168" i="8" s="1"/>
  <c r="K28" i="6"/>
  <c r="G168" i="8" s="1"/>
  <c r="L28" i="6"/>
  <c r="H168" i="8" s="1"/>
  <c r="M28" i="6"/>
  <c r="I168" i="8" s="1"/>
  <c r="N28" i="6"/>
  <c r="J168" i="8" s="1"/>
  <c r="O28" i="6"/>
  <c r="K168" i="8" s="1"/>
  <c r="P28" i="6"/>
  <c r="L168" i="8" s="1"/>
  <c r="Q28" i="6"/>
  <c r="M168" i="8" s="1"/>
  <c r="R28" i="6"/>
  <c r="N168" i="8" s="1"/>
  <c r="B28" i="6"/>
  <c r="N32" i="8" l="1"/>
  <c r="N59" i="8"/>
  <c r="O59" i="8"/>
  <c r="F32" i="8"/>
  <c r="F59" i="8"/>
  <c r="M59" i="8"/>
  <c r="M32" i="8"/>
  <c r="E59" i="8"/>
  <c r="E32" i="8"/>
  <c r="L59" i="8"/>
  <c r="L32" i="8"/>
  <c r="D59" i="8"/>
  <c r="D32" i="8"/>
  <c r="K59" i="8"/>
  <c r="K32" i="8"/>
  <c r="C59" i="8"/>
  <c r="C32" i="8"/>
  <c r="J59" i="8"/>
  <c r="J32" i="8"/>
  <c r="B59" i="8"/>
  <c r="B32" i="8"/>
  <c r="I59" i="8"/>
  <c r="I32" i="8"/>
  <c r="H59" i="8"/>
  <c r="H32" i="8"/>
  <c r="G59" i="8"/>
  <c r="G32" i="8"/>
  <c r="AD28" i="6"/>
  <c r="F38" i="6"/>
  <c r="B5" i="8" s="1"/>
  <c r="F41" i="6"/>
  <c r="F40" i="6"/>
  <c r="F39" i="6"/>
  <c r="R39" i="6"/>
  <c r="R38" i="6"/>
  <c r="N5" i="8" s="1"/>
  <c r="R41" i="6"/>
  <c r="R40" i="6"/>
  <c r="V40" i="6"/>
  <c r="V41" i="6"/>
  <c r="S38" i="6"/>
  <c r="O5" i="8" s="1"/>
  <c r="S39" i="6"/>
  <c r="Q40" i="6"/>
  <c r="Q39" i="6"/>
  <c r="Q38" i="6"/>
  <c r="M5" i="8" s="1"/>
  <c r="Q41" i="6"/>
  <c r="U40" i="6"/>
  <c r="U41" i="6"/>
  <c r="L6" i="1"/>
  <c r="P41" i="6"/>
  <c r="P40" i="6"/>
  <c r="P39" i="6"/>
  <c r="P38" i="6"/>
  <c r="L5" i="8" s="1"/>
  <c r="T40" i="6"/>
  <c r="T41" i="6"/>
  <c r="O41" i="6"/>
  <c r="O40" i="6"/>
  <c r="O38" i="6"/>
  <c r="K5" i="8" s="1"/>
  <c r="O39" i="6"/>
  <c r="S41" i="6"/>
  <c r="S40" i="6"/>
  <c r="I6" i="1"/>
  <c r="M38" i="6"/>
  <c r="I5" i="8" s="1"/>
  <c r="M41" i="6"/>
  <c r="M40" i="6"/>
  <c r="M39" i="6"/>
  <c r="E38" i="6"/>
  <c r="E39" i="6"/>
  <c r="D38" i="6"/>
  <c r="D39" i="6"/>
  <c r="J39" i="6"/>
  <c r="J38" i="6"/>
  <c r="F5" i="8" s="1"/>
  <c r="J41" i="6"/>
  <c r="J40" i="6"/>
  <c r="I40" i="6"/>
  <c r="I39" i="6"/>
  <c r="I38" i="6"/>
  <c r="E5" i="8" s="1"/>
  <c r="I41" i="6"/>
  <c r="H41" i="6"/>
  <c r="H40" i="6"/>
  <c r="H39" i="6"/>
  <c r="H38" i="6"/>
  <c r="D5" i="8" s="1"/>
  <c r="G41" i="6"/>
  <c r="G40" i="6"/>
  <c r="G39" i="6"/>
  <c r="G38" i="6"/>
  <c r="C5" i="8" s="1"/>
  <c r="N38" i="6"/>
  <c r="J5" i="8" s="1"/>
  <c r="N41" i="6"/>
  <c r="N40" i="6"/>
  <c r="N39" i="6"/>
  <c r="L38" i="6"/>
  <c r="H5" i="8" s="1"/>
  <c r="L41" i="6"/>
  <c r="L40" i="6"/>
  <c r="L39" i="6"/>
  <c r="G6" i="1"/>
  <c r="K39" i="6"/>
  <c r="K38" i="6"/>
  <c r="G5" i="8" s="1"/>
  <c r="K41" i="6"/>
  <c r="K40" i="6"/>
  <c r="C38" i="6"/>
  <c r="C39" i="6"/>
  <c r="C6" i="1"/>
  <c r="X6" i="1" s="1"/>
  <c r="D6" i="1"/>
  <c r="R49" i="6"/>
  <c r="M6" i="1"/>
  <c r="E6" i="1"/>
  <c r="F6" i="1"/>
  <c r="N6" i="1"/>
  <c r="K6" i="1"/>
  <c r="J6" i="1"/>
  <c r="H6" i="1"/>
  <c r="X17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James Hewes</author>
  </authors>
  <commentList>
    <comment ref="A5" authorId="0" shapeId="0" xr:uid="{AD9EFA70-7871-1B47-9C1E-FDF3DE6950BE}">
      <text>
        <r>
          <rPr>
            <b/>
            <sz val="10"/>
            <color rgb="FF000000"/>
            <rFont val="Tahoma"/>
            <family val="2"/>
          </rPr>
          <t>James Hewes:</t>
        </r>
        <r>
          <rPr>
            <sz val="10"/>
            <color rgb="FF000000"/>
            <rFont val="Tahoma"/>
            <family val="2"/>
          </rPr>
          <t xml:space="preserve">
</t>
        </r>
        <r>
          <rPr>
            <sz val="10"/>
            <color rgb="FF000000"/>
            <rFont val="Tahoma"/>
            <family val="2"/>
          </rPr>
          <t>NYT data is reported when released. However, data relates to performance in the preceding quarter. I.e.) NYT announces their Q4 results in Q1 of the following year, so our reporting counts this as Q1 data</t>
        </r>
      </text>
    </comment>
    <comment ref="A6" authorId="0" shapeId="0" xr:uid="{536683B2-F8D4-174E-8E1D-57102CFC5EB1}">
      <text>
        <r>
          <rPr>
            <b/>
            <sz val="10"/>
            <color rgb="FF000000"/>
            <rFont val="Tahoma"/>
            <family val="2"/>
          </rPr>
          <t>James Hewes:</t>
        </r>
        <r>
          <rPr>
            <sz val="10"/>
            <color rgb="FF000000"/>
            <rFont val="Tahoma"/>
            <family val="2"/>
          </rPr>
          <t xml:space="preserve">
</t>
        </r>
        <r>
          <rPr>
            <sz val="10"/>
            <color rgb="FF000000"/>
            <rFont val="Calibri"/>
            <family val="2"/>
            <scheme val="minor"/>
          </rPr>
          <t>As of Q1 2022, NYT began aggregating subscriber data and reporting on individual subscriber numbers</t>
        </r>
        <r>
          <rPr>
            <sz val="10"/>
            <color rgb="FF000000"/>
            <rFont val="Calibri"/>
            <family val="2"/>
            <scheme val="minor"/>
          </rPr>
          <t xml:space="preserve">
</t>
        </r>
      </text>
    </comment>
    <comment ref="A7" authorId="0" shapeId="0" xr:uid="{41F7B130-242F-164D-8134-AF88608189A7}">
      <text>
        <r>
          <rPr>
            <b/>
            <sz val="10"/>
            <color rgb="FF000000"/>
            <rFont val="Tahoma"/>
            <family val="2"/>
          </rPr>
          <t>James Hewes:</t>
        </r>
        <r>
          <rPr>
            <sz val="10"/>
            <color rgb="FF000000"/>
            <rFont val="Tahoma"/>
            <family val="2"/>
          </rPr>
          <t xml:space="preserve">
</t>
        </r>
        <r>
          <rPr>
            <sz val="10"/>
            <color rgb="FF000000"/>
            <rFont val="Tahoma"/>
            <family val="2"/>
          </rPr>
          <t>As of Q1 2022, NYT began aggregating subscriber data and reporting on individual subscriber numbers</t>
        </r>
      </text>
    </comment>
    <comment ref="A12" authorId="0" shapeId="0" xr:uid="{C9D4FA2B-E5DA-674C-A2F7-23EB1B00496F}">
      <text>
        <r>
          <rPr>
            <b/>
            <sz val="10"/>
            <color rgb="FF000000"/>
            <rFont val="Tahoma"/>
            <family val="2"/>
          </rPr>
          <t>James Hewes:</t>
        </r>
        <r>
          <rPr>
            <sz val="10"/>
            <color rgb="FF000000"/>
            <rFont val="Tahoma"/>
            <family val="2"/>
          </rPr>
          <t xml:space="preserve">
</t>
        </r>
        <r>
          <rPr>
            <sz val="10"/>
            <color rgb="FF000000"/>
            <rFont val="Tahoma"/>
            <family val="2"/>
          </rPr>
          <t>Guardian figure combined memberships &amp; subs</t>
        </r>
      </text>
    </comment>
    <comment ref="A13" authorId="0" shapeId="0" xr:uid="{B08C5C39-B2CF-0B4B-9C94-C4EC930BDC62}">
      <text>
        <r>
          <rPr>
            <b/>
            <sz val="10"/>
            <color rgb="FF000000"/>
            <rFont val="Tahoma"/>
            <family val="2"/>
          </rPr>
          <t>James Hewes:</t>
        </r>
        <r>
          <rPr>
            <sz val="10"/>
            <color rgb="FF000000"/>
            <rFont val="Tahoma"/>
            <family val="2"/>
          </rPr>
          <t xml:space="preserve">
</t>
        </r>
        <r>
          <rPr>
            <sz val="10"/>
            <color rgb="FF000000"/>
            <rFont val="Tahoma"/>
            <family val="2"/>
          </rPr>
          <t>Figures prior to Q1 2022 include print, so comparisons unavailable</t>
        </r>
      </text>
    </comment>
    <comment ref="V13" authorId="0" shapeId="0" xr:uid="{2E4476F6-0E63-5047-B1AE-555DF875E304}">
      <text>
        <r>
          <rPr>
            <b/>
            <sz val="10"/>
            <color rgb="FF000000"/>
            <rFont val="Tahoma"/>
            <family val="2"/>
          </rPr>
          <t>James Hewes:</t>
        </r>
        <r>
          <rPr>
            <sz val="10"/>
            <color rgb="FF000000"/>
            <rFont val="Tahoma"/>
            <family val="2"/>
          </rPr>
          <t xml:space="preserve">
</t>
        </r>
        <r>
          <rPr>
            <sz val="10"/>
            <color rgb="FF000000"/>
            <rFont val="Tahoma"/>
            <family val="2"/>
          </rPr>
          <t>Digital-only, see note in column A</t>
        </r>
      </text>
    </comment>
    <comment ref="A18" authorId="0" shapeId="0" xr:uid="{D61F2888-4A7B-7A4B-A15D-DACFB58642C4}">
      <text>
        <r>
          <rPr>
            <b/>
            <sz val="10"/>
            <color rgb="FF000000"/>
            <rFont val="Tahoma"/>
            <family val="2"/>
          </rPr>
          <t>James Hewes:</t>
        </r>
        <r>
          <rPr>
            <sz val="10"/>
            <color rgb="FF000000"/>
            <rFont val="Tahoma"/>
            <family val="2"/>
          </rPr>
          <t xml:space="preserve">
</t>
        </r>
        <r>
          <rPr>
            <sz val="10"/>
            <color rgb="FF000000"/>
            <rFont val="Tahoma"/>
            <family val="2"/>
          </rPr>
          <t>Includes "e-paper" subscriptions</t>
        </r>
      </text>
    </comment>
    <comment ref="N18" authorId="0" shapeId="0" xr:uid="{97539F6C-44A6-0A40-9249-6F1BDF38BE3D}">
      <text>
        <r>
          <rPr>
            <b/>
            <sz val="10"/>
            <color rgb="FF000000"/>
            <rFont val="Tahoma"/>
            <family val="2"/>
          </rPr>
          <t>James Hewes:</t>
        </r>
        <r>
          <rPr>
            <sz val="10"/>
            <color rgb="FF000000"/>
            <rFont val="Tahoma"/>
            <family val="2"/>
          </rPr>
          <t xml:space="preserve">
</t>
        </r>
        <r>
          <rPr>
            <sz val="10"/>
            <color rgb="FF000000"/>
            <rFont val="Tahoma"/>
            <family val="2"/>
          </rPr>
          <t>March 2020 IVW</t>
        </r>
      </text>
    </comment>
    <comment ref="O18" authorId="0" shapeId="0" xr:uid="{EC2B7A24-CC7F-8543-B37E-9C0A8F6C7A3A}">
      <text>
        <r>
          <rPr>
            <b/>
            <sz val="10"/>
            <color rgb="FF000000"/>
            <rFont val="Tahoma"/>
            <family val="2"/>
          </rPr>
          <t>James Hewes:</t>
        </r>
        <r>
          <rPr>
            <sz val="10"/>
            <color rgb="FF000000"/>
            <rFont val="Tahoma"/>
            <family val="2"/>
          </rPr>
          <t xml:space="preserve">
</t>
        </r>
        <r>
          <rPr>
            <sz val="10"/>
            <color rgb="FF000000"/>
            <rFont val="Tahoma"/>
            <family val="2"/>
          </rPr>
          <t>June 2020 IVW</t>
        </r>
      </text>
    </comment>
    <comment ref="A29" authorId="0" shapeId="0" xr:uid="{9BB9C994-7AF2-E344-B6F0-06B12635073C}">
      <text>
        <r>
          <rPr>
            <b/>
            <sz val="10"/>
            <color rgb="FF000000"/>
            <rFont val="Tahoma"/>
            <family val="2"/>
          </rPr>
          <t>James Hewes:</t>
        </r>
        <r>
          <rPr>
            <sz val="10"/>
            <color rgb="FF000000"/>
            <rFont val="Tahoma"/>
            <family val="2"/>
          </rPr>
          <t xml:space="preserve">
</t>
        </r>
        <r>
          <rPr>
            <sz val="10"/>
            <color rgb="FF000000"/>
            <rFont val="Tahoma"/>
            <family val="2"/>
          </rPr>
          <t>Subscribers only</t>
        </r>
      </text>
    </comment>
    <comment ref="A37" authorId="0" shapeId="0" xr:uid="{71F29BC8-2EA6-ED47-90AB-13C71C4AB8BC}">
      <text>
        <r>
          <rPr>
            <b/>
            <sz val="10"/>
            <color rgb="FF000000"/>
            <rFont val="Tahoma"/>
            <family val="2"/>
          </rPr>
          <t>James Hewes:</t>
        </r>
        <r>
          <rPr>
            <sz val="10"/>
            <color rgb="FF000000"/>
            <rFont val="Tahoma"/>
            <family val="2"/>
          </rPr>
          <t xml:space="preserve">
</t>
        </r>
        <r>
          <rPr>
            <sz val="10"/>
            <color rgb="FF000000"/>
            <rFont val="Calibri"/>
            <family val="2"/>
          </rPr>
          <t xml:space="preserve">Figures prior to Q1 2022 include print, so comparisons unavailable
</t>
        </r>
      </text>
    </comment>
    <comment ref="A47" authorId="0" shapeId="0" xr:uid="{D5409351-B5A2-CA4A-B46D-984D5631A1F2}">
      <text>
        <r>
          <rPr>
            <b/>
            <sz val="10"/>
            <color rgb="FF000000"/>
            <rFont val="Tahoma"/>
            <family val="2"/>
          </rPr>
          <t>James Hewes:</t>
        </r>
        <r>
          <rPr>
            <sz val="10"/>
            <color rgb="FF000000"/>
            <rFont val="Tahoma"/>
            <family val="2"/>
          </rPr>
          <t xml:space="preserve">
</t>
        </r>
        <r>
          <rPr>
            <sz val="10"/>
            <color rgb="FF000000"/>
            <rFont val="Calibri"/>
            <family val="2"/>
          </rPr>
          <t xml:space="preserve">Includes "e-paper" subscriptions
</t>
        </r>
      </text>
    </comment>
    <comment ref="N47" authorId="0" shapeId="0" xr:uid="{7CB0AF6F-60D6-3B40-A778-972AC86E292F}">
      <text>
        <r>
          <rPr>
            <b/>
            <sz val="10"/>
            <color rgb="FF000000"/>
            <rFont val="Tahoma"/>
            <family val="2"/>
          </rPr>
          <t>James Hewes:</t>
        </r>
        <r>
          <rPr>
            <sz val="10"/>
            <color rgb="FF000000"/>
            <rFont val="Tahoma"/>
            <family val="2"/>
          </rPr>
          <t xml:space="preserve">
</t>
        </r>
        <r>
          <rPr>
            <sz val="10"/>
            <color rgb="FF000000"/>
            <rFont val="Tahoma"/>
            <family val="2"/>
          </rPr>
          <t>March 2020 IVW</t>
        </r>
      </text>
    </comment>
    <comment ref="O47" authorId="0" shapeId="0" xr:uid="{9A34FAAA-51B4-AB45-BD09-3174B5CA8344}">
      <text>
        <r>
          <rPr>
            <b/>
            <sz val="10"/>
            <color rgb="FF000000"/>
            <rFont val="Tahoma"/>
            <family val="2"/>
          </rPr>
          <t>James Hewes:</t>
        </r>
        <r>
          <rPr>
            <sz val="10"/>
            <color rgb="FF000000"/>
            <rFont val="Tahoma"/>
            <family val="2"/>
          </rPr>
          <t xml:space="preserve">
</t>
        </r>
        <r>
          <rPr>
            <sz val="10"/>
            <color rgb="FF000000"/>
            <rFont val="Tahoma"/>
            <family val="2"/>
          </rPr>
          <t xml:space="preserve">June 2020 IVW
</t>
        </r>
      </text>
    </comment>
    <comment ref="A57" authorId="0" shapeId="0" xr:uid="{0D73EF0F-3DCC-074D-A339-18AD31EC15A6}">
      <text>
        <r>
          <rPr>
            <b/>
            <sz val="10"/>
            <color rgb="FF000000"/>
            <rFont val="Tahoma"/>
            <family val="2"/>
          </rPr>
          <t>James Hewes:</t>
        </r>
        <r>
          <rPr>
            <sz val="10"/>
            <color rgb="FF000000"/>
            <rFont val="Tahoma"/>
            <family val="2"/>
          </rPr>
          <t xml:space="preserve">
</t>
        </r>
        <r>
          <rPr>
            <sz val="10"/>
            <color rgb="FF000000"/>
            <rFont val="Calibri"/>
            <family val="2"/>
          </rPr>
          <t>Figures prior to Q1 2022 include print, so comparisons unavailable</t>
        </r>
      </text>
    </comment>
    <comment ref="A67" authorId="0" shapeId="0" xr:uid="{66C4F007-3016-0C40-97C1-9FCFE68E3ED3}">
      <text>
        <r>
          <rPr>
            <b/>
            <sz val="10"/>
            <color rgb="FF000000"/>
            <rFont val="Tahoma"/>
            <family val="2"/>
          </rPr>
          <t>James Hewes:</t>
        </r>
        <r>
          <rPr>
            <sz val="10"/>
            <color rgb="FF000000"/>
            <rFont val="Tahoma"/>
            <family val="2"/>
          </rPr>
          <t xml:space="preserve">
</t>
        </r>
        <r>
          <rPr>
            <sz val="10"/>
            <color rgb="FF000000"/>
            <rFont val="Calibri"/>
            <family val="2"/>
          </rPr>
          <t xml:space="preserve">Figures prior to Q1 2022 include print, so comparisons unavailable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James Hewes</author>
  </authors>
  <commentList>
    <comment ref="A6" authorId="0" shapeId="0" xr:uid="{0C939348-65DD-1346-9F6A-8A487BEE814E}">
      <text>
        <r>
          <rPr>
            <b/>
            <sz val="10"/>
            <color rgb="FF000000"/>
            <rFont val="Tahoma"/>
            <family val="2"/>
          </rPr>
          <t>James Hewes:</t>
        </r>
        <r>
          <rPr>
            <sz val="10"/>
            <color rgb="FF000000"/>
            <rFont val="Tahoma"/>
            <family val="2"/>
          </rPr>
          <t xml:space="preserve">
</t>
        </r>
        <r>
          <rPr>
            <sz val="10"/>
            <color rgb="FF000000"/>
            <rFont val="Tahoma"/>
            <family val="2"/>
          </rPr>
          <t>Amazon Prime Subscribers with access to video</t>
        </r>
      </text>
    </comment>
    <comment ref="A13" authorId="0" shapeId="0" xr:uid="{8324E844-C5B0-624D-A681-56F62C8EC0B6}">
      <text>
        <r>
          <rPr>
            <b/>
            <sz val="10"/>
            <color rgb="FF000000"/>
            <rFont val="Tahoma"/>
            <family val="2"/>
          </rPr>
          <t>James Hewes:</t>
        </r>
        <r>
          <rPr>
            <sz val="10"/>
            <color rgb="FF000000"/>
            <rFont val="Tahoma"/>
            <family val="2"/>
          </rPr>
          <t xml:space="preserve">
</t>
        </r>
        <r>
          <rPr>
            <sz val="10"/>
            <color rgb="FF000000"/>
            <rFont val="Tahoma"/>
            <family val="2"/>
          </rPr>
          <t>Includes an unknown number on free trial</t>
        </r>
      </text>
    </comment>
    <comment ref="A22" authorId="0" shapeId="0" xr:uid="{B7A57A89-86EA-AA40-A23E-F6EC83EE5214}">
      <text>
        <r>
          <rPr>
            <b/>
            <sz val="10"/>
            <color rgb="FF000000"/>
            <rFont val="Tahoma"/>
            <family val="2"/>
          </rPr>
          <t>James Hewes:</t>
        </r>
        <r>
          <rPr>
            <sz val="10"/>
            <color rgb="FF000000"/>
            <rFont val="Tahoma"/>
            <family val="2"/>
          </rPr>
          <t xml:space="preserve">
</t>
        </r>
        <r>
          <rPr>
            <sz val="10"/>
            <color rgb="FF000000"/>
            <rFont val="Tahoma"/>
            <family val="2"/>
          </rPr>
          <t>Figures prior to 2021 Q4 were industry estimates. See note on 2021 Q4 figure</t>
        </r>
      </text>
    </comment>
    <comment ref="O22" authorId="0" shapeId="0" xr:uid="{2275F4FF-89B5-2847-8BC3-F30930F273B4}">
      <text>
        <r>
          <rPr>
            <b/>
            <sz val="10"/>
            <color rgb="FF000000"/>
            <rFont val="Tahoma"/>
            <family val="2"/>
          </rPr>
          <t>James Hewes:</t>
        </r>
        <r>
          <rPr>
            <sz val="10"/>
            <color rgb="FF000000"/>
            <rFont val="Tahoma"/>
            <family val="2"/>
          </rPr>
          <t xml:space="preserve">
</t>
        </r>
        <r>
          <rPr>
            <sz val="10"/>
            <color rgb="FF000000"/>
            <rFont val="Tahoma"/>
            <family val="2"/>
          </rPr>
          <t xml:space="preserve">Confirmed by Peacock - of which 9m are paid subscribers
</t>
        </r>
      </text>
    </comment>
    <comment ref="A26" authorId="0" shapeId="0" xr:uid="{CE414BF6-BC6F-CF4E-B6BA-9D4ED1B98B64}">
      <text>
        <r>
          <rPr>
            <b/>
            <sz val="10"/>
            <color rgb="FF000000"/>
            <rFont val="Tahoma"/>
            <family val="2"/>
          </rPr>
          <t>James Hewes:</t>
        </r>
        <r>
          <rPr>
            <sz val="10"/>
            <color rgb="FF000000"/>
            <rFont val="Tahoma"/>
            <family val="2"/>
          </rPr>
          <t xml:space="preserve">
</t>
        </r>
        <r>
          <rPr>
            <sz val="10"/>
            <color rgb="FF000000"/>
            <rFont val="Tahoma"/>
            <family val="2"/>
          </rPr>
          <t>Figures prior to 2021 were unverified</t>
        </r>
      </text>
    </comment>
    <comment ref="A32" authorId="0" shapeId="0" xr:uid="{74D75F8B-8662-8C44-87FB-1DD6C5D399D3}">
      <text>
        <r>
          <rPr>
            <b/>
            <sz val="10"/>
            <color rgb="FF000000"/>
            <rFont val="Tahoma"/>
            <family val="2"/>
          </rPr>
          <t>James Hewes:</t>
        </r>
        <r>
          <rPr>
            <sz val="10"/>
            <color rgb="FF000000"/>
            <rFont val="Tahoma"/>
            <family val="2"/>
          </rPr>
          <t xml:space="preserve">
</t>
        </r>
        <r>
          <rPr>
            <sz val="10"/>
            <color rgb="FF000000"/>
            <rFont val="Tahoma"/>
            <family val="2"/>
          </rPr>
          <t>Figures prior to 2021 were unverified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James Hewes</author>
  </authors>
  <commentList>
    <comment ref="A5" authorId="0" shapeId="0" xr:uid="{5E72B384-BE4B-164C-9868-43EF21CF72DC}">
      <text>
        <r>
          <rPr>
            <b/>
            <sz val="10"/>
            <color rgb="FF000000"/>
            <rFont val="Tahoma"/>
            <family val="2"/>
          </rPr>
          <t>James Hewes:</t>
        </r>
        <r>
          <rPr>
            <sz val="10"/>
            <color rgb="FF000000"/>
            <rFont val="Tahoma"/>
            <family val="2"/>
          </rPr>
          <t xml:space="preserve">
</t>
        </r>
        <r>
          <rPr>
            <sz val="10"/>
            <color rgb="FF000000"/>
            <rFont val="Tahoma"/>
            <family val="2"/>
          </rPr>
          <t>Netflix data is subscribers at end of each period</t>
        </r>
      </text>
    </comment>
    <comment ref="A51" authorId="0" shapeId="0" xr:uid="{102BE2B1-C0D0-6445-9BEA-FE9AE2923924}">
      <text>
        <r>
          <rPr>
            <b/>
            <sz val="10"/>
            <color rgb="FF000000"/>
            <rFont val="Tahoma"/>
            <family val="2"/>
          </rPr>
          <t>James Hewes:</t>
        </r>
        <r>
          <rPr>
            <sz val="10"/>
            <color rgb="FF000000"/>
            <rFont val="Tahoma"/>
            <family val="2"/>
          </rPr>
          <t xml:space="preserve">
</t>
        </r>
        <r>
          <rPr>
            <sz val="10"/>
            <color rgb="FF000000"/>
            <rFont val="Tahoma"/>
            <family val="2"/>
          </rPr>
          <t>Note that Disney's fiscal year runs October-September. Quarters shown here are calendar quarters, not Disney reporting quarters</t>
        </r>
      </text>
    </comment>
    <comment ref="B53" authorId="0" shapeId="0" xr:uid="{125B7ECA-5F00-6444-95FD-AABA7C976A78}">
      <text>
        <r>
          <rPr>
            <b/>
            <sz val="10"/>
            <color rgb="FF000000"/>
            <rFont val="Tahoma"/>
            <family val="2"/>
          </rPr>
          <t>James Hewes:</t>
        </r>
        <r>
          <rPr>
            <sz val="10"/>
            <color rgb="FF000000"/>
            <rFont val="Tahoma"/>
            <family val="2"/>
          </rPr>
          <t xml:space="preserve">
</t>
        </r>
        <r>
          <rPr>
            <sz val="10"/>
            <color rgb="FF000000"/>
            <rFont val="Tahoma"/>
            <family val="2"/>
          </rPr>
          <t>Not actual revenue, derived by multiplying total subscribers by average yield</t>
        </r>
      </text>
    </comment>
  </commentList>
</comments>
</file>

<file path=xl/sharedStrings.xml><?xml version="1.0" encoding="utf-8"?>
<sst xmlns="http://schemas.openxmlformats.org/spreadsheetml/2006/main" count="1184" uniqueCount="383">
  <si>
    <t>Q3</t>
  </si>
  <si>
    <t>Q4</t>
  </si>
  <si>
    <t>Q1</t>
  </si>
  <si>
    <t>Q2</t>
  </si>
  <si>
    <t>Wall Street Journal</t>
  </si>
  <si>
    <t>Washington Post</t>
  </si>
  <si>
    <t>Financial Times</t>
  </si>
  <si>
    <t>Aftonbladet</t>
  </si>
  <si>
    <t>Le Monde</t>
  </si>
  <si>
    <t>Verdens Gang (VG)</t>
  </si>
  <si>
    <t>Folha de São Paulo</t>
  </si>
  <si>
    <t>Mediapart</t>
  </si>
  <si>
    <t>Gazetta Wyborcza</t>
  </si>
  <si>
    <t>LA Times</t>
  </si>
  <si>
    <t>Corriere della Sera</t>
  </si>
  <si>
    <t>The Athletic</t>
  </si>
  <si>
    <t>Clarín</t>
  </si>
  <si>
    <t>The Australian</t>
  </si>
  <si>
    <t>Aftenposten</t>
  </si>
  <si>
    <t>Dagens Nyheter</t>
  </si>
  <si>
    <t>Boston Globe</t>
  </si>
  <si>
    <t>Le Figaro</t>
  </si>
  <si>
    <t>La Nación</t>
  </si>
  <si>
    <t>Helsingen Sanomat</t>
  </si>
  <si>
    <t>De Correspondent</t>
  </si>
  <si>
    <t>Svenska Dagbladet</t>
  </si>
  <si>
    <t>Zeit</t>
  </si>
  <si>
    <t>Handelsblatt</t>
  </si>
  <si>
    <t>Der Spiegel</t>
  </si>
  <si>
    <t>Neue Zürcher Zeitung</t>
  </si>
  <si>
    <t>Dallas Morning News</t>
  </si>
  <si>
    <t>Repuplic.Ru</t>
  </si>
  <si>
    <t>El Diario</t>
  </si>
  <si>
    <t>shz.de</t>
  </si>
  <si>
    <t>Neue Osnabrücker Zeitung</t>
  </si>
  <si>
    <t>Christian Science Monitor</t>
  </si>
  <si>
    <t>Zetland</t>
  </si>
  <si>
    <t>USA</t>
  </si>
  <si>
    <t>UK</t>
  </si>
  <si>
    <t>Germany</t>
  </si>
  <si>
    <t>Sweden</t>
  </si>
  <si>
    <t>France</t>
  </si>
  <si>
    <t>Norway</t>
  </si>
  <si>
    <t>Brazil</t>
  </si>
  <si>
    <t>Poland</t>
  </si>
  <si>
    <t>Italy</t>
  </si>
  <si>
    <t>Argentina</t>
  </si>
  <si>
    <t>Australia</t>
  </si>
  <si>
    <t>Finland</t>
  </si>
  <si>
    <t>Netherlands</t>
  </si>
  <si>
    <t>Denmark</t>
  </si>
  <si>
    <t>Switzerland</t>
  </si>
  <si>
    <t>Russia</t>
  </si>
  <si>
    <t>Republik</t>
  </si>
  <si>
    <t>Spain</t>
  </si>
  <si>
    <t>Nikkei</t>
  </si>
  <si>
    <t>Japan</t>
  </si>
  <si>
    <t>Intium Media</t>
  </si>
  <si>
    <t>Hong Kong</t>
  </si>
  <si>
    <t>Caixin</t>
  </si>
  <si>
    <t>China</t>
  </si>
  <si>
    <t>The New Yorker</t>
  </si>
  <si>
    <t>National Geographic</t>
  </si>
  <si>
    <t>MittMedia</t>
  </si>
  <si>
    <t>NewsPicks</t>
  </si>
  <si>
    <t>Seattle Times</t>
  </si>
  <si>
    <t>Le Temps</t>
  </si>
  <si>
    <t>Good Housekeeping</t>
  </si>
  <si>
    <t>House and Leisure</t>
  </si>
  <si>
    <t>Cosmopolitan</t>
  </si>
  <si>
    <t>South Africa</t>
  </si>
  <si>
    <t>Volume</t>
  </si>
  <si>
    <t>The Economist (app)</t>
  </si>
  <si>
    <t>Wired</t>
  </si>
  <si>
    <t>Kleine Zeitung</t>
  </si>
  <si>
    <t>CQGR</t>
  </si>
  <si>
    <t>BildPlus</t>
  </si>
  <si>
    <t>WeltPlus</t>
  </si>
  <si>
    <t>The Informer</t>
  </si>
  <si>
    <t>Chicago Tribune</t>
  </si>
  <si>
    <t>Dennik N</t>
  </si>
  <si>
    <t>Slovakia</t>
  </si>
  <si>
    <t>Ekstra Bladet</t>
  </si>
  <si>
    <t>Austria</t>
  </si>
  <si>
    <t>Toronto Star</t>
  </si>
  <si>
    <t>Canada</t>
  </si>
  <si>
    <t>Infolibre</t>
  </si>
  <si>
    <t>The Guardian (combined)</t>
  </si>
  <si>
    <t>The Telegraph</t>
  </si>
  <si>
    <t>Minneapolis Star Tribune</t>
  </si>
  <si>
    <t>Tortoise</t>
  </si>
  <si>
    <t>'17 Q3</t>
  </si>
  <si>
    <t>'17 Q4</t>
  </si>
  <si>
    <t>'18 Q1</t>
  </si>
  <si>
    <t>'18 Q2</t>
  </si>
  <si>
    <t>'18 Q3</t>
  </si>
  <si>
    <t>'18 Q4</t>
  </si>
  <si>
    <t>'19 Q1</t>
  </si>
  <si>
    <t>'19 Q2</t>
  </si>
  <si>
    <t>'19 Q3</t>
  </si>
  <si>
    <t>'19 Q4</t>
  </si>
  <si>
    <t>'20 Q1</t>
  </si>
  <si>
    <t>Digital-only news subscriptions</t>
  </si>
  <si>
    <t>Digital-only crossword subscriptions</t>
  </si>
  <si>
    <t>Revenue</t>
  </si>
  <si>
    <t>Expressen</t>
  </si>
  <si>
    <t>Daily Mail+</t>
  </si>
  <si>
    <t>Quartz</t>
  </si>
  <si>
    <t>'20 Q2</t>
  </si>
  <si>
    <t>Groups</t>
  </si>
  <si>
    <t>The Atlantic</t>
  </si>
  <si>
    <t>L'Equipe</t>
  </si>
  <si>
    <t>Business Insider</t>
  </si>
  <si>
    <t>New Zealand Herald</t>
  </si>
  <si>
    <t>New Zealand</t>
  </si>
  <si>
    <t>El Pais</t>
  </si>
  <si>
    <t>Slate+</t>
  </si>
  <si>
    <t>Les Echos</t>
  </si>
  <si>
    <t>El Mundo</t>
  </si>
  <si>
    <t>The Correspondent</t>
  </si>
  <si>
    <t>La Voz del Interior</t>
  </si>
  <si>
    <t>Die Presse</t>
  </si>
  <si>
    <t>The Local</t>
  </si>
  <si>
    <t>La Voz de Galicia</t>
  </si>
  <si>
    <t>Gannett</t>
  </si>
  <si>
    <t>Schibsted</t>
  </si>
  <si>
    <t>Axel Springer</t>
  </si>
  <si>
    <t>NewsCorp Australia</t>
  </si>
  <si>
    <t>Tribune</t>
  </si>
  <si>
    <t>Amedia</t>
  </si>
  <si>
    <t>NOZ Media</t>
  </si>
  <si>
    <t>Immediate Media</t>
  </si>
  <si>
    <t>Tamedia</t>
  </si>
  <si>
    <t>RBA Revistas</t>
  </si>
  <si>
    <t>Groupe Figaro</t>
  </si>
  <si>
    <t>Vocento</t>
  </si>
  <si>
    <t>20 Q3</t>
  </si>
  <si>
    <t>Barrons</t>
  </si>
  <si>
    <t>MoneyControl Pro</t>
  </si>
  <si>
    <t>India</t>
  </si>
  <si>
    <t>The Globe and Mail</t>
  </si>
  <si>
    <t>Vanity Fair</t>
  </si>
  <si>
    <t>Nikkei Asia Review</t>
  </si>
  <si>
    <t>KN Mobil</t>
  </si>
  <si>
    <t>Le Parisien</t>
  </si>
  <si>
    <t>Público</t>
  </si>
  <si>
    <t>Portugal</t>
  </si>
  <si>
    <t>La Croix</t>
  </si>
  <si>
    <t>El Confidencial</t>
  </si>
  <si>
    <t>El Espanõl</t>
  </si>
  <si>
    <t>Puls Biznesu</t>
  </si>
  <si>
    <t>ABC</t>
  </si>
  <si>
    <t>Growth Rates</t>
  </si>
  <si>
    <t>Dow Jones</t>
  </si>
  <si>
    <t>Bonnier</t>
  </si>
  <si>
    <t>McClatchy</t>
  </si>
  <si>
    <t>P-o-P Growth (most recent)</t>
  </si>
  <si>
    <t>Q-o-Q Growth (where available)</t>
  </si>
  <si>
    <t>Total Revenue</t>
  </si>
  <si>
    <t>Digital Subs as a %</t>
  </si>
  <si>
    <t>total growth since Q1 '16</t>
  </si>
  <si>
    <t xml:space="preserve">Other product digital subscription </t>
  </si>
  <si>
    <t>TOTAL DIGITAL SUBS REVENUE</t>
  </si>
  <si>
    <t>Growth q-o-q (news) - value</t>
  </si>
  <si>
    <t>Growth q-o-q (news) - %</t>
  </si>
  <si>
    <t>Growth y-o-y (news) - %</t>
  </si>
  <si>
    <t>Growth y-o-y (news) - value</t>
  </si>
  <si>
    <t>Growth q-o-q (other) - %</t>
  </si>
  <si>
    <t>Growth q-o-q (other) - value</t>
  </si>
  <si>
    <t>Growth y-o-y (other) - %</t>
  </si>
  <si>
    <t>Growth y-o-y (other) - value</t>
  </si>
  <si>
    <t>Growth q-o-q (total) - %</t>
  </si>
  <si>
    <t>Growth q-o-q (total) - value</t>
  </si>
  <si>
    <t>Growth y-o-y (total) - value</t>
  </si>
  <si>
    <t>Growth y-o-y (total) - %</t>
  </si>
  <si>
    <t>TOTAL DIGITAL SUB VOLUME</t>
  </si>
  <si>
    <t>Crude Yield (Rolling Annual)</t>
  </si>
  <si>
    <t>TOTAL REVENUE (ANNUAL)</t>
  </si>
  <si>
    <t>NYT Financials</t>
  </si>
  <si>
    <t>NYT Quarterly Growth</t>
  </si>
  <si>
    <t>17 Q1</t>
  </si>
  <si>
    <t xml:space="preserve">17 Q2 </t>
  </si>
  <si>
    <t>18 Q1</t>
  </si>
  <si>
    <t xml:space="preserve">18 Q2 </t>
  </si>
  <si>
    <t>17 Q3</t>
  </si>
  <si>
    <t>17 Q4</t>
  </si>
  <si>
    <t>18 Q3</t>
  </si>
  <si>
    <t>18 Q4</t>
  </si>
  <si>
    <t>19 Q1</t>
  </si>
  <si>
    <t xml:space="preserve">19 Q2 </t>
  </si>
  <si>
    <t>19 Q3</t>
  </si>
  <si>
    <t>19 Q4</t>
  </si>
  <si>
    <t>20 Q1</t>
  </si>
  <si>
    <t>20 Q2</t>
  </si>
  <si>
    <t>20 Q4</t>
  </si>
  <si>
    <t>21 Q1</t>
  </si>
  <si>
    <t>Total NYT Digital Subscribers</t>
  </si>
  <si>
    <t>NYT Additional Digital Subs Per Quarter</t>
  </si>
  <si>
    <t>NYT Quarterly Growth (news only)</t>
  </si>
  <si>
    <t>NYT Additional Digital Subs Revenue</t>
  </si>
  <si>
    <t>NYT Total Revenue</t>
  </si>
  <si>
    <t>Substack</t>
  </si>
  <si>
    <t>Süddeutsche Zeitung (SZ Plus)</t>
  </si>
  <si>
    <t>Netwerk24</t>
  </si>
  <si>
    <t>Stavanger Aftenbladet</t>
  </si>
  <si>
    <t>Heise+</t>
  </si>
  <si>
    <t>RP+</t>
  </si>
  <si>
    <t>News24</t>
  </si>
  <si>
    <t>Ireland</t>
  </si>
  <si>
    <t>21 Q2</t>
  </si>
  <si>
    <t>21 Q3</t>
  </si>
  <si>
    <t>America's Test Kitchen</t>
  </si>
  <si>
    <t>Medium</t>
  </si>
  <si>
    <t>Bloomberg Media</t>
  </si>
  <si>
    <t>O Globo</t>
  </si>
  <si>
    <t>O Estado se SP</t>
  </si>
  <si>
    <t>The Daily Telegraph</t>
  </si>
  <si>
    <t>Valor Economico</t>
  </si>
  <si>
    <t>Zero Hora</t>
  </si>
  <si>
    <t>La Vanguardia</t>
  </si>
  <si>
    <t>Newsday</t>
  </si>
  <si>
    <t>ARA</t>
  </si>
  <si>
    <t>Defector</t>
  </si>
  <si>
    <t>Super Noticia</t>
  </si>
  <si>
    <t>Spectator</t>
  </si>
  <si>
    <t>The Ken</t>
  </si>
  <si>
    <t>Estado de Minas</t>
  </si>
  <si>
    <t>Correio Braziliense</t>
  </si>
  <si>
    <t>La Tercera</t>
  </si>
  <si>
    <t>Chile</t>
  </si>
  <si>
    <t>Krautreporter</t>
  </si>
  <si>
    <t>A Tarde</t>
  </si>
  <si>
    <t>The Daily Memphian</t>
  </si>
  <si>
    <t>The Pioneer</t>
  </si>
  <si>
    <t>21 Q4</t>
  </si>
  <si>
    <t>N.B. see row below for NYT data aligned to their reporting periods</t>
  </si>
  <si>
    <t>-</t>
  </si>
  <si>
    <t>No Recent Data</t>
  </si>
  <si>
    <t>Nikkei.com</t>
  </si>
  <si>
    <t>Readly</t>
  </si>
  <si>
    <t>Global</t>
  </si>
  <si>
    <t>The Guardian (subscribers)</t>
  </si>
  <si>
    <t>The Times / Sunday Times (London)</t>
  </si>
  <si>
    <t>La Repubblica</t>
  </si>
  <si>
    <t>+Alt (Amedia)</t>
  </si>
  <si>
    <t>Dagbladet Pluss</t>
  </si>
  <si>
    <t>Philadelphia Inquirer</t>
  </si>
  <si>
    <t>Rheinpfalz Plus</t>
  </si>
  <si>
    <t>Algemene Zeitung+</t>
  </si>
  <si>
    <t>Mittelbayerische Zeitung M-plus</t>
  </si>
  <si>
    <t>Publisher Group Data</t>
  </si>
  <si>
    <t>Barrons Group</t>
  </si>
  <si>
    <t>Lee Enterprises</t>
  </si>
  <si>
    <t>Hearst (newspapers)</t>
  </si>
  <si>
    <t>Australian Community Media</t>
  </si>
  <si>
    <t>Independent News &amp; Media</t>
  </si>
  <si>
    <t>Individual Titles</t>
  </si>
  <si>
    <t>New York Times Digital Subscriptions Data</t>
  </si>
  <si>
    <t>Video Streaming Services</t>
  </si>
  <si>
    <t>Netflix</t>
  </si>
  <si>
    <t>Amazon Prime Video</t>
  </si>
  <si>
    <t>Tencent Video</t>
  </si>
  <si>
    <t>iQiyi</t>
  </si>
  <si>
    <t>Disney + (including Hotstar)</t>
  </si>
  <si>
    <t>Youku</t>
  </si>
  <si>
    <t>Peacock TV</t>
  </si>
  <si>
    <t>YouTube Premium</t>
  </si>
  <si>
    <t>Hulu</t>
  </si>
  <si>
    <t>Eros Now</t>
  </si>
  <si>
    <t>Viu</t>
  </si>
  <si>
    <t>SE Asia</t>
  </si>
  <si>
    <t>Alt Balaji</t>
  </si>
  <si>
    <t>HBO Max</t>
  </si>
  <si>
    <t>Paid Subscribers - Domestic</t>
  </si>
  <si>
    <t>Paid Subscribers - International</t>
  </si>
  <si>
    <t>Paid Subscribers - USA / Canada</t>
  </si>
  <si>
    <t>Paid Subscribers - EMEA</t>
  </si>
  <si>
    <t>Paid Subscribers - LatAm</t>
  </si>
  <si>
    <t>Paid Subscribers - APAC</t>
  </si>
  <si>
    <t>Paid Subscribers - Total</t>
  </si>
  <si>
    <t>Domestic Revenue</t>
  </si>
  <si>
    <t>International Revenue</t>
  </si>
  <si>
    <t>USA / Canada Revenue</t>
  </si>
  <si>
    <t>EMEA Revenue</t>
  </si>
  <si>
    <t>LatAm Revenue</t>
  </si>
  <si>
    <t>APAC Revenue</t>
  </si>
  <si>
    <r>
      <t>Monthly</t>
    </r>
    <r>
      <rPr>
        <b/>
        <sz val="12"/>
        <color theme="1"/>
        <rFont val="Campton Book"/>
      </rPr>
      <t xml:space="preserve"> Yield</t>
    </r>
  </si>
  <si>
    <t>Domestic Yield</t>
  </si>
  <si>
    <t>International Yield</t>
  </si>
  <si>
    <t>USA / Canada Yield</t>
  </si>
  <si>
    <t>EMEA Yield</t>
  </si>
  <si>
    <t>LatAm Yield</t>
  </si>
  <si>
    <t>APAC Yield</t>
  </si>
  <si>
    <t>Overall Yield</t>
  </si>
  <si>
    <t>P-o-P Growth</t>
  </si>
  <si>
    <t>Y-o-Y Growth</t>
  </si>
  <si>
    <t>Quarterly Yield Growth</t>
  </si>
  <si>
    <t>Disney+</t>
  </si>
  <si>
    <t>Total Subscribers</t>
  </si>
  <si>
    <t>Monthly Yield</t>
  </si>
  <si>
    <t>P-o-P Subscriber Growth</t>
  </si>
  <si>
    <t>P-o-P Yield Growth</t>
  </si>
  <si>
    <t>'16 Q4</t>
  </si>
  <si>
    <t>'17 Q1</t>
  </si>
  <si>
    <t>'17 Q2</t>
  </si>
  <si>
    <t>'20 Q3</t>
  </si>
  <si>
    <t>'20 Q4</t>
  </si>
  <si>
    <t>'21 Q1</t>
  </si>
  <si>
    <t>'21 Q2</t>
  </si>
  <si>
    <t>'21 Q3</t>
  </si>
  <si>
    <t>'21 Q4</t>
  </si>
  <si>
    <t>FIPP Digital Subscriptions Snapshot - Historic Data</t>
  </si>
  <si>
    <t>Discovery+</t>
  </si>
  <si>
    <t>Apple TV+</t>
  </si>
  <si>
    <t>ESPN+</t>
  </si>
  <si>
    <t>DAZN</t>
  </si>
  <si>
    <t>Wavve</t>
  </si>
  <si>
    <t>South Korea</t>
  </si>
  <si>
    <t>AMC Networks</t>
  </si>
  <si>
    <t>Crunchyroll</t>
  </si>
  <si>
    <t>BluTV</t>
  </si>
  <si>
    <t>Turkey</t>
  </si>
  <si>
    <t>Pooq</t>
  </si>
  <si>
    <t>Viaplay</t>
  </si>
  <si>
    <t>Nordics</t>
  </si>
  <si>
    <t>RTL</t>
  </si>
  <si>
    <t>DE / NL</t>
  </si>
  <si>
    <t>Catchplay</t>
  </si>
  <si>
    <t>Taiwan</t>
  </si>
  <si>
    <t>Claro Video</t>
  </si>
  <si>
    <t>Mexico</t>
  </si>
  <si>
    <t>Crave</t>
  </si>
  <si>
    <t>Britbox</t>
  </si>
  <si>
    <t>USA / UK</t>
  </si>
  <si>
    <t>Sling TV</t>
  </si>
  <si>
    <t>Stan</t>
  </si>
  <si>
    <t>NowTV</t>
  </si>
  <si>
    <t>Timvision</t>
  </si>
  <si>
    <t>Kayo</t>
  </si>
  <si>
    <t>Binge</t>
  </si>
  <si>
    <t>Fetch TV</t>
  </si>
  <si>
    <t>ITV Hub Premium</t>
  </si>
  <si>
    <t>Foxtel Now</t>
  </si>
  <si>
    <t>New York Times - Graphs</t>
  </si>
  <si>
    <t>1.) Quarterly Growth</t>
  </si>
  <si>
    <t>2. Total Digital Subscribers</t>
  </si>
  <si>
    <t>3. Additional Digital Subscribers Per Quarter</t>
  </si>
  <si>
    <t>(n.b. this is net subscribers acquired as it will include those churning)</t>
  </si>
  <si>
    <t>4. Quarterly Growth (news only)</t>
  </si>
  <si>
    <t>5. Additional Digital Subs Revenue Per Quarter</t>
  </si>
  <si>
    <t>6. Total Revenue &amp; Digital Subs as a %</t>
  </si>
  <si>
    <t>7. Total Digital Subs Volume &amp; Revenue</t>
  </si>
  <si>
    <t>Netflix &amp; Disney+ Data</t>
  </si>
  <si>
    <t>Netflix &amp; Disney+ Chart</t>
  </si>
  <si>
    <t>NYT - subscribers (aligned)</t>
  </si>
  <si>
    <t>NYT - subscriptions</t>
  </si>
  <si>
    <t>NYT - subscriptions (aligned)</t>
  </si>
  <si>
    <t>N/A</t>
  </si>
  <si>
    <t>All digital subscriptions</t>
  </si>
  <si>
    <t>The Weather Channel</t>
  </si>
  <si>
    <t>The Daily Wire</t>
  </si>
  <si>
    <t>San Francisco Chronicle</t>
  </si>
  <si>
    <t>PunchBowl News</t>
  </si>
  <si>
    <t>F+ (previously Faz+)</t>
  </si>
  <si>
    <t>Gazetta</t>
  </si>
  <si>
    <t>Bloomerg Quint</t>
  </si>
  <si>
    <t>Libération</t>
  </si>
  <si>
    <t>Il Post</t>
  </si>
  <si>
    <t>Independent.ie</t>
  </si>
  <si>
    <t>Expansión</t>
  </si>
  <si>
    <t>Daily Maverick</t>
  </si>
  <si>
    <t>America</t>
  </si>
  <si>
    <t>NWZ Online Plus</t>
  </si>
  <si>
    <t>NYT (Group)</t>
  </si>
  <si>
    <t>Grupo Clarín</t>
  </si>
  <si>
    <t>Madsack</t>
  </si>
  <si>
    <t>Prisa Media</t>
  </si>
  <si>
    <t>Paramount+ (was CBS)</t>
  </si>
  <si>
    <t>Lionsgate (was Starz)</t>
  </si>
  <si>
    <t>Curiousity Stream</t>
  </si>
  <si>
    <t>Bilibili</t>
  </si>
  <si>
    <t>Mango</t>
  </si>
  <si>
    <t>No Longer Reported / Active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</si>
</sst>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409]#,##0.00"/>
    <numFmt numFmtId="166" formatCode="[$$-409]#,##0"/>
    <numFmt numFmtId="167" formatCode="0.0%;[Red]\(0.0%\)"/>
  </numFmts>
  <fonts count="18" x14ac:knownFonts="1">
    <font>
      <sz val="12"/>
      <color theme="1"/>
      <name val="Calibri"/>
      <family val="2"/>
      <scheme val="minor"/>
    </font>
    <font>
      <sz val="12"/>
      <color theme="1"/>
      <name val="Calibri"/>
      <family val="2"/>
      <scheme val="minor"/>
    </font>
    <font>
      <b/>
      <sz val="12"/>
      <color theme="1"/>
      <name val="Calibri"/>
      <family val="2"/>
      <scheme val="minor"/>
    </font>
    <font>
      <sz val="10"/>
      <color rgb="FF000000"/>
      <name val="Tahoma"/>
      <family val="2"/>
    </font>
    <font>
      <b/>
      <sz val="10"/>
      <color rgb="FF000000"/>
      <name val="Tahoma"/>
      <family val="2"/>
    </font>
    <font>
      <sz val="12"/>
      <color theme="1"/>
      <name val="Campton Book"/>
    </font>
    <font>
      <b/>
      <sz val="12"/>
      <color theme="0"/>
      <name val="Campton Book"/>
    </font>
    <font>
      <b/>
      <sz val="12"/>
      <color theme="1"/>
      <name val="Campton Book"/>
    </font>
    <font>
      <b/>
      <u/>
      <sz val="12"/>
      <color theme="1"/>
      <name val="Campton Book"/>
    </font>
    <font>
      <sz val="8"/>
      <name val="Calibri"/>
      <family val="2"/>
      <scheme val="minor"/>
    </font>
    <font>
      <i/>
      <sz val="10"/>
      <color theme="1"/>
      <name val="Campton Book"/>
    </font>
    <font>
      <sz val="10"/>
      <color rgb="FF000000"/>
      <name val="Calibri"/>
      <family val="2"/>
      <scheme val="minor"/>
    </font>
    <font>
      <b/>
      <u/>
      <sz val="16"/>
      <color theme="1"/>
      <name val="Calibri"/>
      <family val="2"/>
      <scheme val="minor"/>
    </font>
    <font>
      <b/>
      <u/>
      <sz val="16"/>
      <color theme="1"/>
      <name val="Campton Book"/>
    </font>
    <font>
      <i/>
      <sz val="12"/>
      <color theme="1"/>
      <name val="Campton Book"/>
    </font>
    <font>
      <b/>
      <u/>
      <sz val="12"/>
      <color theme="1"/>
      <name val="Calibri"/>
      <family val="2"/>
      <scheme val="minor"/>
    </font>
    <font>
      <b/>
      <sz val="16"/>
      <color theme="1"/>
      <name val="Campton Book"/>
    </font>
    <font>
      <sz val="10"/>
      <color rgb="FF000000"/>
      <name val="Calibri"/>
      <family val="2"/>
    </font>
  </fonts>
  <fills count="11">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1"/>
        <bgColor indexed="64"/>
      </patternFill>
    </fill>
    <fill>
      <patternFill patternType="solid">
        <fgColor theme="7" tint="0.39997558519241921"/>
        <bgColor indexed="64"/>
      </patternFill>
    </fill>
    <fill>
      <patternFill patternType="solid">
        <fgColor theme="2" tint="-9.9978637043366805E-2"/>
        <bgColor indexed="64"/>
      </patternFill>
    </fill>
    <fill>
      <patternFill patternType="solid">
        <fgColor theme="5" tint="0.79998168889431442"/>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27">
    <xf numFmtId="0" fontId="0" fillId="0" borderId="0" xfId="0"/>
    <xf numFmtId="0" fontId="5" fillId="0" borderId="0" xfId="0" applyFont="1"/>
    <xf numFmtId="0" fontId="5" fillId="3" borderId="0" xfId="0" applyFont="1" applyFill="1" applyAlignment="1">
      <alignment horizontal="center"/>
    </xf>
    <xf numFmtId="0" fontId="5" fillId="6" borderId="0" xfId="0" applyFont="1" applyFill="1" applyAlignment="1">
      <alignment horizontal="center"/>
    </xf>
    <xf numFmtId="0" fontId="5" fillId="4" borderId="0" xfId="0" applyFont="1" applyFill="1" applyAlignment="1">
      <alignment horizontal="center"/>
    </xf>
    <xf numFmtId="0" fontId="5" fillId="5" borderId="0" xfId="0" applyFont="1" applyFill="1" applyAlignment="1">
      <alignment horizontal="center"/>
    </xf>
    <xf numFmtId="0" fontId="5" fillId="0" borderId="0" xfId="0" applyFont="1" applyAlignment="1">
      <alignment horizontal="right"/>
    </xf>
    <xf numFmtId="3" fontId="5" fillId="0" borderId="0" xfId="0" applyNumberFormat="1" applyFont="1"/>
    <xf numFmtId="164" fontId="5" fillId="0" borderId="0" xfId="1" applyNumberFormat="1" applyFont="1" applyAlignment="1">
      <alignment horizontal="right"/>
    </xf>
    <xf numFmtId="3" fontId="7" fillId="0" borderId="0" xfId="0" applyNumberFormat="1" applyFont="1"/>
    <xf numFmtId="0" fontId="7" fillId="0" borderId="0" xfId="0" applyFont="1"/>
    <xf numFmtId="0" fontId="8" fillId="0" borderId="0" xfId="0" applyFont="1"/>
    <xf numFmtId="3" fontId="5" fillId="0" borderId="0" xfId="0" applyNumberFormat="1" applyFont="1" applyFill="1"/>
    <xf numFmtId="0" fontId="5" fillId="4" borderId="0" xfId="0" applyFont="1" applyFill="1" applyAlignment="1">
      <alignment horizontal="center"/>
    </xf>
    <xf numFmtId="0" fontId="5" fillId="3" borderId="0" xfId="0" applyFont="1" applyFill="1" applyAlignment="1">
      <alignment horizontal="center"/>
    </xf>
    <xf numFmtId="0" fontId="5" fillId="5" borderId="0" xfId="0" applyFont="1" applyFill="1" applyAlignment="1">
      <alignment horizontal="center"/>
    </xf>
    <xf numFmtId="0" fontId="5" fillId="6" borderId="0" xfId="0" applyFont="1" applyFill="1" applyAlignment="1">
      <alignment horizontal="center"/>
    </xf>
    <xf numFmtId="0" fontId="5" fillId="8" borderId="0" xfId="0" applyFont="1" applyFill="1" applyAlignment="1">
      <alignment horizontal="center"/>
    </xf>
    <xf numFmtId="0" fontId="5" fillId="0" borderId="0" xfId="0" applyFont="1" applyAlignment="1">
      <alignment horizontal="right" wrapText="1"/>
    </xf>
    <xf numFmtId="164" fontId="5" fillId="0" borderId="0" xfId="0" applyNumberFormat="1" applyFont="1" applyAlignment="1">
      <alignment horizontal="right"/>
    </xf>
    <xf numFmtId="167" fontId="5" fillId="0" borderId="0" xfId="1" applyNumberFormat="1" applyFont="1" applyAlignment="1">
      <alignment horizontal="right"/>
    </xf>
    <xf numFmtId="167" fontId="5" fillId="0" borderId="0" xfId="0" applyNumberFormat="1" applyFont="1" applyAlignment="1">
      <alignment horizontal="right"/>
    </xf>
    <xf numFmtId="0" fontId="7" fillId="0" borderId="0" xfId="0" applyFont="1" applyAlignment="1">
      <alignment horizontal="right"/>
    </xf>
    <xf numFmtId="3" fontId="5" fillId="0" borderId="0" xfId="0" applyNumberFormat="1" applyFont="1" applyAlignment="1">
      <alignment horizontal="right" vertical="center"/>
    </xf>
    <xf numFmtId="3" fontId="5" fillId="2" borderId="0" xfId="0" applyNumberFormat="1" applyFont="1" applyFill="1" applyAlignment="1">
      <alignment horizontal="right" vertical="center"/>
    </xf>
    <xf numFmtId="0" fontId="5" fillId="0" borderId="0" xfId="0" quotePrefix="1" applyFont="1"/>
    <xf numFmtId="0" fontId="12" fillId="0" borderId="0" xfId="0" applyFont="1"/>
    <xf numFmtId="0" fontId="13" fillId="0" borderId="0" xfId="0" applyFont="1"/>
    <xf numFmtId="17" fontId="7" fillId="0" borderId="0" xfId="0" applyNumberFormat="1" applyFont="1" applyAlignment="1">
      <alignment horizontal="center"/>
    </xf>
    <xf numFmtId="0" fontId="7" fillId="0" borderId="0" xfId="0" applyFont="1" applyAlignment="1">
      <alignment horizontal="center"/>
    </xf>
    <xf numFmtId="0" fontId="14" fillId="0" borderId="0" xfId="0" applyFont="1"/>
    <xf numFmtId="164" fontId="5" fillId="0" borderId="0" xfId="1" applyNumberFormat="1" applyFont="1"/>
    <xf numFmtId="0" fontId="5" fillId="9" borderId="0" xfId="0" applyFont="1" applyFill="1" applyAlignment="1">
      <alignment horizontal="center"/>
    </xf>
    <xf numFmtId="0" fontId="5" fillId="9" borderId="0" xfId="0" applyFont="1" applyFill="1"/>
    <xf numFmtId="0" fontId="5" fillId="10" borderId="0" xfId="0" applyFont="1" applyFill="1"/>
    <xf numFmtId="166" fontId="5" fillId="0" borderId="0" xfId="0" applyNumberFormat="1" applyFont="1"/>
    <xf numFmtId="165" fontId="5" fillId="0" borderId="0" xfId="0" applyNumberFormat="1" applyFont="1"/>
    <xf numFmtId="0" fontId="15" fillId="0" borderId="0" xfId="0" applyFont="1"/>
    <xf numFmtId="0" fontId="7" fillId="0" borderId="0" xfId="0" applyFont="1" applyAlignment="1">
      <alignment horizontal="right" wrapText="1"/>
    </xf>
    <xf numFmtId="0" fontId="16" fillId="0" borderId="0" xfId="0" applyFont="1"/>
    <xf numFmtId="0" fontId="7" fillId="0" borderId="1" xfId="0" applyFont="1" applyBorder="1" applyAlignment="1">
      <alignment horizontal="right"/>
    </xf>
    <xf numFmtId="0" fontId="7" fillId="0" borderId="2" xfId="0" applyFont="1" applyBorder="1" applyAlignment="1">
      <alignment horizontal="right"/>
    </xf>
    <xf numFmtId="0" fontId="7" fillId="0" borderId="3" xfId="0" applyFont="1" applyBorder="1" applyAlignment="1">
      <alignment horizontal="right"/>
    </xf>
    <xf numFmtId="0" fontId="7" fillId="0" borderId="4" xfId="0" applyFont="1" applyBorder="1" applyAlignment="1">
      <alignment horizontal="right"/>
    </xf>
    <xf numFmtId="0" fontId="7" fillId="0" borderId="5" xfId="0" applyFont="1" applyBorder="1" applyAlignment="1">
      <alignment horizontal="right"/>
    </xf>
    <xf numFmtId="0" fontId="7" fillId="0" borderId="6" xfId="0" applyFont="1" applyBorder="1" applyAlignment="1">
      <alignment horizontal="right"/>
    </xf>
    <xf numFmtId="166" fontId="5" fillId="0" borderId="1" xfId="0" applyNumberFormat="1" applyFont="1" applyBorder="1"/>
    <xf numFmtId="166" fontId="5" fillId="0" borderId="2" xfId="0" applyNumberFormat="1" applyFont="1" applyBorder="1"/>
    <xf numFmtId="166" fontId="5" fillId="0" borderId="3" xfId="0" applyNumberFormat="1" applyFont="1" applyBorder="1"/>
    <xf numFmtId="9" fontId="5" fillId="0" borderId="0" xfId="1" applyFont="1"/>
    <xf numFmtId="166" fontId="5" fillId="0" borderId="10" xfId="0" applyNumberFormat="1" applyFont="1" applyBorder="1"/>
    <xf numFmtId="166" fontId="5" fillId="0" borderId="0" xfId="0" applyNumberFormat="1" applyFont="1" applyBorder="1"/>
    <xf numFmtId="166" fontId="5" fillId="0" borderId="11" xfId="0" applyNumberFormat="1" applyFont="1" applyBorder="1"/>
    <xf numFmtId="166" fontId="5" fillId="0" borderId="4" xfId="0" applyNumberFormat="1" applyFont="1" applyBorder="1"/>
    <xf numFmtId="166" fontId="5" fillId="0" borderId="5" xfId="0" applyNumberFormat="1" applyFont="1" applyBorder="1"/>
    <xf numFmtId="166" fontId="5" fillId="0" borderId="6" xfId="0" applyNumberFormat="1" applyFont="1" applyBorder="1"/>
    <xf numFmtId="166" fontId="7" fillId="0" borderId="1" xfId="0" applyNumberFormat="1" applyFont="1" applyBorder="1"/>
    <xf numFmtId="166" fontId="7" fillId="0" borderId="2" xfId="0" applyNumberFormat="1" applyFont="1" applyBorder="1"/>
    <xf numFmtId="166" fontId="7" fillId="0" borderId="3" xfId="0" applyNumberFormat="1" applyFont="1" applyBorder="1"/>
    <xf numFmtId="166" fontId="7" fillId="0" borderId="4" xfId="0" applyNumberFormat="1" applyFont="1" applyBorder="1"/>
    <xf numFmtId="166" fontId="7" fillId="0" borderId="5" xfId="0" applyNumberFormat="1" applyFont="1" applyBorder="1"/>
    <xf numFmtId="166" fontId="7" fillId="0" borderId="6" xfId="0" applyNumberFormat="1" applyFont="1" applyBorder="1"/>
    <xf numFmtId="166" fontId="5" fillId="0" borderId="0" xfId="1" applyNumberFormat="1" applyFont="1"/>
    <xf numFmtId="0" fontId="7" fillId="0" borderId="10" xfId="0" applyFont="1" applyBorder="1" applyAlignment="1">
      <alignment horizontal="right"/>
    </xf>
    <xf numFmtId="0" fontId="7" fillId="0" borderId="0" xfId="0" applyFont="1" applyBorder="1" applyAlignment="1">
      <alignment horizontal="right"/>
    </xf>
    <xf numFmtId="0" fontId="7" fillId="0" borderId="11" xfId="0" applyFont="1" applyBorder="1" applyAlignment="1">
      <alignment horizontal="right"/>
    </xf>
    <xf numFmtId="3" fontId="5" fillId="0" borderId="1" xfId="0" applyNumberFormat="1" applyFont="1" applyBorder="1"/>
    <xf numFmtId="3" fontId="5" fillId="0" borderId="2" xfId="0" applyNumberFormat="1" applyFont="1" applyBorder="1"/>
    <xf numFmtId="3" fontId="5" fillId="0" borderId="3" xfId="0" applyNumberFormat="1" applyFont="1" applyBorder="1"/>
    <xf numFmtId="3" fontId="5" fillId="0" borderId="10" xfId="0" applyNumberFormat="1" applyFont="1" applyBorder="1"/>
    <xf numFmtId="3" fontId="5" fillId="0" borderId="0" xfId="0" applyNumberFormat="1" applyFont="1" applyBorder="1"/>
    <xf numFmtId="3" fontId="5" fillId="0" borderId="11" xfId="0" applyNumberFormat="1" applyFont="1" applyBorder="1"/>
    <xf numFmtId="3" fontId="5" fillId="0" borderId="4" xfId="0" applyNumberFormat="1" applyFont="1" applyBorder="1"/>
    <xf numFmtId="3" fontId="5" fillId="0" borderId="5" xfId="0" applyNumberFormat="1" applyFont="1" applyBorder="1"/>
    <xf numFmtId="3" fontId="5" fillId="0" borderId="6" xfId="0" applyNumberFormat="1" applyFont="1" applyBorder="1"/>
    <xf numFmtId="3" fontId="7" fillId="0" borderId="7" xfId="0" applyNumberFormat="1" applyFont="1" applyBorder="1"/>
    <xf numFmtId="3" fontId="7" fillId="0" borderId="8" xfId="0" applyNumberFormat="1" applyFont="1" applyBorder="1"/>
    <xf numFmtId="3" fontId="7" fillId="0" borderId="9" xfId="0" applyNumberFormat="1" applyFont="1" applyBorder="1"/>
    <xf numFmtId="3" fontId="5" fillId="0" borderId="0" xfId="1" applyNumberFormat="1" applyFont="1"/>
    <xf numFmtId="165" fontId="5" fillId="0" borderId="1" xfId="0" applyNumberFormat="1" applyFont="1" applyBorder="1"/>
    <xf numFmtId="165" fontId="5" fillId="0" borderId="2" xfId="0" applyNumberFormat="1" applyFont="1" applyBorder="1"/>
    <xf numFmtId="165" fontId="5" fillId="0" borderId="3" xfId="0" applyNumberFormat="1" applyFont="1" applyBorder="1"/>
    <xf numFmtId="165" fontId="5" fillId="0" borderId="4" xfId="0" applyNumberFormat="1" applyFont="1" applyBorder="1"/>
    <xf numFmtId="165" fontId="5" fillId="0" borderId="5" xfId="0" applyNumberFormat="1" applyFont="1" applyBorder="1"/>
    <xf numFmtId="165" fontId="5" fillId="0" borderId="6" xfId="0" applyNumberFormat="1" applyFont="1" applyBorder="1"/>
    <xf numFmtId="164" fontId="5" fillId="0" borderId="4" xfId="0" applyNumberFormat="1" applyFont="1" applyBorder="1"/>
    <xf numFmtId="164" fontId="5" fillId="0" borderId="5" xfId="0" applyNumberFormat="1" applyFont="1" applyBorder="1"/>
    <xf numFmtId="164" fontId="5" fillId="0" borderId="6" xfId="0" applyNumberFormat="1" applyFont="1" applyBorder="1"/>
    <xf numFmtId="0" fontId="0" fillId="0" borderId="12" xfId="0" applyBorder="1"/>
    <xf numFmtId="0" fontId="2" fillId="0" borderId="12" xfId="0" quotePrefix="1" applyFont="1" applyBorder="1" applyAlignment="1">
      <alignment horizontal="right"/>
    </xf>
    <xf numFmtId="164" fontId="0" fillId="0" borderId="12" xfId="1" applyNumberFormat="1" applyFont="1" applyBorder="1" applyAlignment="1">
      <alignment horizontal="right"/>
    </xf>
    <xf numFmtId="3" fontId="0" fillId="0" borderId="12" xfId="0" applyNumberFormat="1" applyFont="1" applyBorder="1" applyAlignment="1">
      <alignment horizontal="right"/>
    </xf>
    <xf numFmtId="0" fontId="2" fillId="0" borderId="13" xfId="0" applyFont="1" applyBorder="1"/>
    <xf numFmtId="0" fontId="2" fillId="0" borderId="12" xfId="0" applyFont="1" applyBorder="1"/>
    <xf numFmtId="3" fontId="0" fillId="0" borderId="12" xfId="0" applyNumberFormat="1" applyBorder="1"/>
    <xf numFmtId="3" fontId="0" fillId="0" borderId="12" xfId="0" applyNumberFormat="1" applyBorder="1" applyAlignment="1">
      <alignment horizontal="right"/>
    </xf>
    <xf numFmtId="166" fontId="0" fillId="0" borderId="12" xfId="0" applyNumberFormat="1" applyBorder="1" applyAlignment="1">
      <alignment horizontal="right"/>
    </xf>
    <xf numFmtId="164" fontId="0" fillId="0" borderId="12" xfId="0" applyNumberFormat="1" applyBorder="1" applyAlignment="1">
      <alignment horizontal="right"/>
    </xf>
    <xf numFmtId="166" fontId="0" fillId="0" borderId="12" xfId="0" applyNumberFormat="1" applyBorder="1"/>
    <xf numFmtId="166" fontId="7" fillId="0" borderId="0" xfId="0" applyNumberFormat="1" applyFont="1"/>
    <xf numFmtId="165" fontId="7" fillId="0" borderId="0" xfId="0" applyNumberFormat="1" applyFont="1"/>
    <xf numFmtId="164" fontId="7" fillId="0" borderId="0" xfId="1" applyNumberFormat="1" applyFont="1"/>
    <xf numFmtId="3" fontId="5" fillId="0" borderId="12" xfId="0" applyNumberFormat="1" applyFont="1" applyBorder="1" applyAlignment="1">
      <alignment horizontal="right"/>
    </xf>
    <xf numFmtId="0" fontId="5" fillId="0" borderId="12" xfId="0" applyFont="1" applyBorder="1" applyAlignment="1">
      <alignment horizontal="right"/>
    </xf>
    <xf numFmtId="0" fontId="7" fillId="0" borderId="12" xfId="0" applyFont="1" applyBorder="1"/>
    <xf numFmtId="0" fontId="7" fillId="0" borderId="12" xfId="0" quotePrefix="1" applyFont="1" applyBorder="1" applyAlignment="1">
      <alignment horizontal="right"/>
    </xf>
    <xf numFmtId="0" fontId="6" fillId="7" borderId="0" xfId="0" applyFont="1" applyFill="1" applyAlignment="1">
      <alignment horizontal="center" vertical="center"/>
    </xf>
    <xf numFmtId="0" fontId="5" fillId="0" borderId="0" xfId="0" applyFont="1" applyAlignment="1">
      <alignment horizontal="center" vertical="center"/>
    </xf>
    <xf numFmtId="0" fontId="0" fillId="0" borderId="0" xfId="0" applyAlignment="1">
      <alignment horizontal="center"/>
    </xf>
    <xf numFmtId="0" fontId="5" fillId="4" borderId="0" xfId="0" applyFont="1" applyFill="1" applyAlignment="1">
      <alignment horizontal="center"/>
    </xf>
    <xf numFmtId="0" fontId="5" fillId="3" borderId="0" xfId="0" applyFont="1" applyFill="1" applyAlignment="1">
      <alignment horizontal="center"/>
    </xf>
    <xf numFmtId="0" fontId="5" fillId="5" borderId="0" xfId="0" applyFont="1" applyFill="1" applyAlignment="1">
      <alignment horizontal="center"/>
    </xf>
    <xf numFmtId="0" fontId="5" fillId="0" borderId="0" xfId="0" applyFont="1" applyAlignment="1">
      <alignment horizontal="center"/>
    </xf>
    <xf numFmtId="0" fontId="5" fillId="6" borderId="0" xfId="0" applyFont="1" applyFill="1" applyAlignment="1">
      <alignment horizontal="center"/>
    </xf>
    <xf numFmtId="0" fontId="5" fillId="10" borderId="0" xfId="0" applyFont="1" applyFill="1" applyAlignment="1">
      <alignment horizontal="center"/>
    </xf>
    <xf numFmtId="0" fontId="5" fillId="8" borderId="0" xfId="0" applyFont="1" applyFill="1" applyAlignment="1">
      <alignment horizontal="center"/>
    </xf>
    <xf numFmtId="164" fontId="10" fillId="0" borderId="0" xfId="1" applyNumberFormat="1" applyFont="1" applyAlignment="1">
      <alignment horizontal="left"/>
    </xf>
    <xf numFmtId="165" fontId="5" fillId="0" borderId="0" xfId="0" applyNumberFormat="1" applyFont="1" applyBorder="1"/>
    <xf numFmtId="166" fontId="5" fillId="0" borderId="1" xfId="0" applyNumberFormat="1" applyFont="1" applyBorder="1" applyAlignment="1">
      <alignment horizontal="right"/>
    </xf>
    <xf numFmtId="166" fontId="5" fillId="0" borderId="2" xfId="0" applyNumberFormat="1" applyFont="1" applyBorder="1" applyAlignment="1">
      <alignment horizontal="right"/>
    </xf>
    <xf numFmtId="166" fontId="5" fillId="0" borderId="3" xfId="0" applyNumberFormat="1" applyFont="1" applyBorder="1" applyAlignment="1">
      <alignment horizontal="right"/>
    </xf>
    <xf numFmtId="166" fontId="5" fillId="0" borderId="4" xfId="0" applyNumberFormat="1" applyFont="1" applyBorder="1" applyAlignment="1">
      <alignment horizontal="right"/>
    </xf>
    <xf numFmtId="166" fontId="5" fillId="0" borderId="5" xfId="0" applyNumberFormat="1" applyFont="1" applyBorder="1" applyAlignment="1">
      <alignment horizontal="right"/>
    </xf>
    <xf numFmtId="166" fontId="5" fillId="0" borderId="6" xfId="0" applyNumberFormat="1" applyFont="1" applyBorder="1" applyAlignment="1">
      <alignment horizontal="right"/>
    </xf>
    <xf numFmtId="165" fontId="5" fillId="0" borderId="10" xfId="0" applyNumberFormat="1" applyFont="1" applyBorder="1"/>
    <xf numFmtId="165" fontId="5" fillId="0" borderId="11" xfId="0" applyNumberFormat="1" applyFont="1" applyBorder="1"/>
    <xf numFmtId="167" fontId="10" fillId="0" borderId="0" xfId="1" applyNumberFormat="1" applyFont="1" applyAlignment="1">
      <alignment horizontal="left"/>
    </xf>
  </cellXfs>
  <cellStyles count="2">
    <cellStyle name="Normal" xfId="0" builtinId="0"/>
    <cellStyle name="Per 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endParaRPr lang="en-US"/>
        </a:p>
      </c:txPr>
    </c:title>
    <c:autoTitleDeleted val="0"/>
    <c:plotArea>
      <c:layout/>
      <c:barChart>
        <c:barDir val="col"/>
        <c:grouping val="clustered"/>
        <c:varyColors val="0"/>
        <c:ser>
          <c:idx val="0"/>
          <c:order val="0"/>
          <c:tx>
            <c:strRef>
              <c:f>'NYT Graphs'!$A$5</c:f>
              <c:strCache>
                <c:ptCount val="1"/>
                <c:pt idx="0">
                  <c:v>NYT Quarterly Growth</c:v>
                </c:pt>
              </c:strCache>
            </c:strRef>
          </c:tx>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'NYT Graphs'!$B$4:$U$4</c:f>
              <c:strCache>
                <c:ptCount val="20"/>
                <c:pt idx="0">
                  <c:v>17 Q1</c:v>
                </c:pt>
                <c:pt idx="1">
                  <c:v>17 Q2 </c:v>
                </c:pt>
                <c:pt idx="2">
                  <c:v>17 Q3</c:v>
                </c:pt>
                <c:pt idx="3">
                  <c:v>17 Q4</c:v>
                </c:pt>
                <c:pt idx="4">
                  <c:v>18 Q1</c:v>
                </c:pt>
                <c:pt idx="5">
                  <c:v>18 Q2 </c:v>
                </c:pt>
                <c:pt idx="6">
                  <c:v>18 Q3</c:v>
                </c:pt>
                <c:pt idx="7">
                  <c:v>18 Q4</c:v>
                </c:pt>
                <c:pt idx="8">
                  <c:v>19 Q1</c:v>
                </c:pt>
                <c:pt idx="9">
                  <c:v>19 Q2 </c:v>
                </c:pt>
                <c:pt idx="10">
                  <c:v>19 Q3</c:v>
                </c:pt>
                <c:pt idx="11">
                  <c:v>19 Q4</c:v>
                </c:pt>
                <c:pt idx="12">
                  <c:v>20 Q1</c:v>
                </c:pt>
                <c:pt idx="13">
                  <c:v>20 Q2</c:v>
                </c:pt>
                <c:pt idx="14">
                  <c:v>20 Q3</c:v>
                </c:pt>
                <c:pt idx="15">
                  <c:v>20 Q4</c:v>
                </c:pt>
                <c:pt idx="16">
                  <c:v>21 Q1</c:v>
                </c:pt>
                <c:pt idx="17">
                  <c:v>21 Q2</c:v>
                </c:pt>
                <c:pt idx="18">
                  <c:v>21 Q3</c:v>
                </c:pt>
                <c:pt idx="19">
                  <c:v>21 Q4</c:v>
                </c:pt>
              </c:strCache>
            </c:strRef>
          </c:cat>
          <c:val>
            <c:numRef>
              <c:f>'NYT Graphs'!$B$5:$U$5</c:f>
              <c:numCache>
                <c:formatCode>0.0%</c:formatCode>
                <c:ptCount val="20"/>
                <c:pt idx="0">
                  <c:v>0.18780356179168911</c:v>
                </c:pt>
                <c:pt idx="1">
                  <c:v>5.9972739663789243E-2</c:v>
                </c:pt>
                <c:pt idx="2">
                  <c:v>6.6009429918559848E-2</c:v>
                </c:pt>
                <c:pt idx="3">
                  <c:v>6.3128266988339288E-2</c:v>
                </c:pt>
                <c:pt idx="4">
                  <c:v>5.2571860816944094E-2</c:v>
                </c:pt>
                <c:pt idx="5">
                  <c:v>3.9166367229608312E-2</c:v>
                </c:pt>
                <c:pt idx="6">
                  <c:v>7.0193637621023486E-2</c:v>
                </c:pt>
                <c:pt idx="7">
                  <c:v>8.5621970920840118E-2</c:v>
                </c:pt>
                <c:pt idx="8">
                  <c:v>6.6369047619047716E-2</c:v>
                </c:pt>
                <c:pt idx="9">
                  <c:v>5.4981858777560788E-2</c:v>
                </c:pt>
                <c:pt idx="10">
                  <c:v>7.2222222222222188E-2</c:v>
                </c:pt>
                <c:pt idx="11">
                  <c:v>8.4381939304219111E-2</c:v>
                </c:pt>
                <c:pt idx="12">
                  <c:v>0.13788395904436856</c:v>
                </c:pt>
                <c:pt idx="13">
                  <c:v>0.13377324535092971</c:v>
                </c:pt>
                <c:pt idx="14">
                  <c:v>6.9312169312169214E-2</c:v>
                </c:pt>
                <c:pt idx="15">
                  <c:v>0.10341415141019294</c:v>
                </c:pt>
                <c:pt idx="16">
                  <c:v>4.4992526158445401E-2</c:v>
                </c:pt>
                <c:pt idx="17">
                  <c:v>2.0311829495065048E-2</c:v>
                </c:pt>
                <c:pt idx="18">
                  <c:v>6.3788027477919451E-2</c:v>
                </c:pt>
                <c:pt idx="19">
                  <c:v>5.4955192409066989E-2</c:v>
                </c:pt>
              </c:numCache>
            </c:numRef>
          </c:val>
          <c:extLst>
            <c:ext xmlns:c16="http://schemas.microsoft.com/office/drawing/2014/chart" uri="{C3380CC4-5D6E-409C-BE32-E72D297353CC}">
              <c16:uniqueId val="{00000000-B70C-AC47-9938-0D00BD479FA2}"/>
            </c:ext>
          </c:extLst>
        </c:ser>
        <c:dLbls>
          <c:dLblPos val="inEnd"/>
          <c:showLegendKey val="0"/>
          <c:showVal val="1"/>
          <c:showCatName val="0"/>
          <c:showSerName val="0"/>
          <c:showPercent val="0"/>
          <c:showBubbleSize val="0"/>
        </c:dLbls>
        <c:gapWidth val="41"/>
        <c:axId val="1950657760"/>
        <c:axId val="1927060336"/>
      </c:barChart>
      <c:catAx>
        <c:axId val="195065776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1927060336"/>
        <c:crosses val="autoZero"/>
        <c:auto val="1"/>
        <c:lblAlgn val="ctr"/>
        <c:lblOffset val="100"/>
        <c:noMultiLvlLbl val="0"/>
      </c:catAx>
      <c:valAx>
        <c:axId val="1927060336"/>
        <c:scaling>
          <c:orientation val="minMax"/>
        </c:scaling>
        <c:delete val="1"/>
        <c:axPos val="l"/>
        <c:numFmt formatCode="0.0%" sourceLinked="1"/>
        <c:majorTickMark val="none"/>
        <c:minorTickMark val="none"/>
        <c:tickLblPos val="nextTo"/>
        <c:crossAx val="19506577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'NYT Graphs'!$A$32</c:f>
              <c:strCache>
                <c:ptCount val="1"/>
                <c:pt idx="0">
                  <c:v>Total NYT Digital Subscribers</c:v>
                </c:pt>
              </c:strCache>
            </c:strRef>
          </c:tx>
          <c:spPr>
            <a:solidFill>
              <a:schemeClr val="accent1">
                <a:alpha val="85000"/>
              </a:schemeClr>
            </a:solidFill>
            <a:ln w="9525" cap="flat" cmpd="sng" algn="ctr">
              <a:solidFill>
                <a:schemeClr val="lt1">
                  <a:alpha val="50000"/>
                </a:schemeClr>
              </a:solidFill>
              <a:round/>
            </a:ln>
            <a:effectLst/>
          </c:spPr>
          <c:invertIfNegative val="0"/>
          <c:dLbls>
            <c:delete val="1"/>
          </c:dLbls>
          <c:cat>
            <c:strRef>
              <c:f>'NYT Graphs'!$B$31:$U$31</c:f>
              <c:strCache>
                <c:ptCount val="20"/>
                <c:pt idx="0">
                  <c:v>17 Q1</c:v>
                </c:pt>
                <c:pt idx="1">
                  <c:v>17 Q2 </c:v>
                </c:pt>
                <c:pt idx="2">
                  <c:v>17 Q3</c:v>
                </c:pt>
                <c:pt idx="3">
                  <c:v>17 Q4</c:v>
                </c:pt>
                <c:pt idx="4">
                  <c:v>18 Q1</c:v>
                </c:pt>
                <c:pt idx="5">
                  <c:v>18 Q2 </c:v>
                </c:pt>
                <c:pt idx="6">
                  <c:v>18 Q3</c:v>
                </c:pt>
                <c:pt idx="7">
                  <c:v>18 Q4</c:v>
                </c:pt>
                <c:pt idx="8">
                  <c:v>19 Q1</c:v>
                </c:pt>
                <c:pt idx="9">
                  <c:v>19 Q2 </c:v>
                </c:pt>
                <c:pt idx="10">
                  <c:v>19 Q3</c:v>
                </c:pt>
                <c:pt idx="11">
                  <c:v>19 Q4</c:v>
                </c:pt>
                <c:pt idx="12">
                  <c:v>20 Q1</c:v>
                </c:pt>
                <c:pt idx="13">
                  <c:v>20 Q2</c:v>
                </c:pt>
                <c:pt idx="14">
                  <c:v>20 Q3</c:v>
                </c:pt>
                <c:pt idx="15">
                  <c:v>20 Q4</c:v>
                </c:pt>
                <c:pt idx="16">
                  <c:v>21 Q1</c:v>
                </c:pt>
                <c:pt idx="17">
                  <c:v>21 Q2</c:v>
                </c:pt>
                <c:pt idx="18">
                  <c:v>21 Q3</c:v>
                </c:pt>
                <c:pt idx="19">
                  <c:v>21 Q4</c:v>
                </c:pt>
              </c:strCache>
            </c:strRef>
          </c:cat>
          <c:val>
            <c:numRef>
              <c:f>'NYT Graphs'!$B$32:$U$32</c:f>
              <c:numCache>
                <c:formatCode>#,##0</c:formatCode>
                <c:ptCount val="20"/>
                <c:pt idx="0">
                  <c:v>2201000</c:v>
                </c:pt>
                <c:pt idx="1">
                  <c:v>2333000</c:v>
                </c:pt>
                <c:pt idx="2">
                  <c:v>2487000</c:v>
                </c:pt>
                <c:pt idx="3">
                  <c:v>2644000</c:v>
                </c:pt>
                <c:pt idx="4">
                  <c:v>2783000</c:v>
                </c:pt>
                <c:pt idx="5">
                  <c:v>2892000</c:v>
                </c:pt>
                <c:pt idx="6">
                  <c:v>3095000</c:v>
                </c:pt>
                <c:pt idx="7">
                  <c:v>3360000</c:v>
                </c:pt>
                <c:pt idx="8">
                  <c:v>3583000</c:v>
                </c:pt>
                <c:pt idx="9">
                  <c:v>3780000</c:v>
                </c:pt>
                <c:pt idx="10">
                  <c:v>4053000</c:v>
                </c:pt>
                <c:pt idx="11">
                  <c:v>4395000</c:v>
                </c:pt>
                <c:pt idx="12">
                  <c:v>5001000</c:v>
                </c:pt>
                <c:pt idx="13">
                  <c:v>5670000</c:v>
                </c:pt>
                <c:pt idx="14">
                  <c:v>6063000</c:v>
                </c:pt>
                <c:pt idx="15">
                  <c:v>6690000</c:v>
                </c:pt>
                <c:pt idx="16">
                  <c:v>6991000</c:v>
                </c:pt>
                <c:pt idx="17">
                  <c:v>7133000</c:v>
                </c:pt>
                <c:pt idx="18">
                  <c:v>7588000</c:v>
                </c:pt>
                <c:pt idx="19">
                  <c:v>8005000</c:v>
                </c:pt>
              </c:numCache>
            </c:numRef>
          </c:val>
          <c:extLst>
            <c:ext xmlns:c16="http://schemas.microsoft.com/office/drawing/2014/chart" uri="{C3380CC4-5D6E-409C-BE32-E72D297353CC}">
              <c16:uniqueId val="{00000000-A033-E247-8CBA-8FB4C3AC2718}"/>
            </c:ext>
          </c:extLst>
        </c:ser>
        <c:dLbls>
          <c:dLblPos val="inEnd"/>
          <c:showLegendKey val="0"/>
          <c:showVal val="1"/>
          <c:showCatName val="0"/>
          <c:showSerName val="0"/>
          <c:showPercent val="0"/>
          <c:showBubbleSize val="0"/>
        </c:dLbls>
        <c:gapWidth val="65"/>
        <c:axId val="1952442576"/>
        <c:axId val="1952444224"/>
      </c:barChart>
      <c:catAx>
        <c:axId val="195244257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952444224"/>
        <c:crosses val="autoZero"/>
        <c:auto val="1"/>
        <c:lblAlgn val="ctr"/>
        <c:lblOffset val="100"/>
        <c:noMultiLvlLbl val="0"/>
      </c:catAx>
      <c:valAx>
        <c:axId val="195244422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524425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0"/>
          <c:y val="2.3270629357487831E-3"/>
          <c:w val="0.96963423050379571"/>
          <c:h val="0.84445511435175613"/>
        </c:manualLayout>
      </c:layout>
      <c:barChart>
        <c:barDir val="col"/>
        <c:grouping val="clustered"/>
        <c:varyColors val="0"/>
        <c:ser>
          <c:idx val="0"/>
          <c:order val="0"/>
          <c:tx>
            <c:strRef>
              <c:f>'NYT Graphs'!$A$59</c:f>
              <c:strCache>
                <c:ptCount val="1"/>
                <c:pt idx="0">
                  <c:v>NYT Additional Digital Subs Per Quarter</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'NYT Graphs'!$B$58:$U$58</c:f>
              <c:strCache>
                <c:ptCount val="20"/>
                <c:pt idx="0">
                  <c:v>17 Q1</c:v>
                </c:pt>
                <c:pt idx="1">
                  <c:v>17 Q2 </c:v>
                </c:pt>
                <c:pt idx="2">
                  <c:v>17 Q3</c:v>
                </c:pt>
                <c:pt idx="3">
                  <c:v>17 Q4</c:v>
                </c:pt>
                <c:pt idx="4">
                  <c:v>18 Q1</c:v>
                </c:pt>
                <c:pt idx="5">
                  <c:v>18 Q2 </c:v>
                </c:pt>
                <c:pt idx="6">
                  <c:v>18 Q3</c:v>
                </c:pt>
                <c:pt idx="7">
                  <c:v>18 Q4</c:v>
                </c:pt>
                <c:pt idx="8">
                  <c:v>19 Q1</c:v>
                </c:pt>
                <c:pt idx="9">
                  <c:v>19 Q2 </c:v>
                </c:pt>
                <c:pt idx="10">
                  <c:v>19 Q3</c:v>
                </c:pt>
                <c:pt idx="11">
                  <c:v>19 Q4</c:v>
                </c:pt>
                <c:pt idx="12">
                  <c:v>20 Q1</c:v>
                </c:pt>
                <c:pt idx="13">
                  <c:v>20 Q2</c:v>
                </c:pt>
                <c:pt idx="14">
                  <c:v>20 Q3</c:v>
                </c:pt>
                <c:pt idx="15">
                  <c:v>20 Q4</c:v>
                </c:pt>
                <c:pt idx="16">
                  <c:v>21 Q1</c:v>
                </c:pt>
                <c:pt idx="17">
                  <c:v>21 Q2</c:v>
                </c:pt>
                <c:pt idx="18">
                  <c:v>21 Q3</c:v>
                </c:pt>
                <c:pt idx="19">
                  <c:v>21 Q4</c:v>
                </c:pt>
              </c:strCache>
            </c:strRef>
          </c:cat>
          <c:val>
            <c:numRef>
              <c:f>'NYT Graphs'!$B$59:$U$59</c:f>
              <c:numCache>
                <c:formatCode>#,##0</c:formatCode>
                <c:ptCount val="20"/>
                <c:pt idx="0">
                  <c:v>348000</c:v>
                </c:pt>
                <c:pt idx="1">
                  <c:v>132000</c:v>
                </c:pt>
                <c:pt idx="2">
                  <c:v>154000</c:v>
                </c:pt>
                <c:pt idx="3">
                  <c:v>157000</c:v>
                </c:pt>
                <c:pt idx="4">
                  <c:v>139000</c:v>
                </c:pt>
                <c:pt idx="5">
                  <c:v>109000</c:v>
                </c:pt>
                <c:pt idx="6">
                  <c:v>203000</c:v>
                </c:pt>
                <c:pt idx="7">
                  <c:v>265000</c:v>
                </c:pt>
                <c:pt idx="8">
                  <c:v>223000</c:v>
                </c:pt>
                <c:pt idx="9">
                  <c:v>197000</c:v>
                </c:pt>
                <c:pt idx="10">
                  <c:v>273000</c:v>
                </c:pt>
                <c:pt idx="11">
                  <c:v>342000</c:v>
                </c:pt>
                <c:pt idx="12">
                  <c:v>606000</c:v>
                </c:pt>
                <c:pt idx="13">
                  <c:v>669000</c:v>
                </c:pt>
                <c:pt idx="14">
                  <c:v>393000</c:v>
                </c:pt>
                <c:pt idx="15">
                  <c:v>627000</c:v>
                </c:pt>
                <c:pt idx="16">
                  <c:v>301000</c:v>
                </c:pt>
                <c:pt idx="17">
                  <c:v>142000</c:v>
                </c:pt>
                <c:pt idx="18">
                  <c:v>455000</c:v>
                </c:pt>
                <c:pt idx="19">
                  <c:v>417000</c:v>
                </c:pt>
              </c:numCache>
            </c:numRef>
          </c:val>
          <c:extLst>
            <c:ext xmlns:c16="http://schemas.microsoft.com/office/drawing/2014/chart" uri="{C3380CC4-5D6E-409C-BE32-E72D297353CC}">
              <c16:uniqueId val="{00000000-3CD1-124E-9C9B-6C78D47AC8A5}"/>
            </c:ext>
          </c:extLst>
        </c:ser>
        <c:dLbls>
          <c:dLblPos val="inEnd"/>
          <c:showLegendKey val="0"/>
          <c:showVal val="1"/>
          <c:showCatName val="0"/>
          <c:showSerName val="0"/>
          <c:showPercent val="0"/>
          <c:showBubbleSize val="0"/>
        </c:dLbls>
        <c:gapWidth val="65"/>
        <c:axId val="1943932192"/>
        <c:axId val="1943584736"/>
      </c:barChart>
      <c:catAx>
        <c:axId val="194393219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943584736"/>
        <c:crosses val="autoZero"/>
        <c:auto val="1"/>
        <c:lblAlgn val="ctr"/>
        <c:lblOffset val="100"/>
        <c:noMultiLvlLbl val="0"/>
      </c:catAx>
      <c:valAx>
        <c:axId val="194358473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439321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'NYT Graphs'!$A$86</c:f>
              <c:strCache>
                <c:ptCount val="1"/>
                <c:pt idx="0">
                  <c:v>NYT Quarterly Growth (news only)</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'NYT Graphs'!$B$85:$U$85</c:f>
              <c:strCache>
                <c:ptCount val="20"/>
                <c:pt idx="0">
                  <c:v>17 Q1</c:v>
                </c:pt>
                <c:pt idx="1">
                  <c:v>17 Q2 </c:v>
                </c:pt>
                <c:pt idx="2">
                  <c:v>17 Q3</c:v>
                </c:pt>
                <c:pt idx="3">
                  <c:v>17 Q4</c:v>
                </c:pt>
                <c:pt idx="4">
                  <c:v>18 Q1</c:v>
                </c:pt>
                <c:pt idx="5">
                  <c:v>18 Q2 </c:v>
                </c:pt>
                <c:pt idx="6">
                  <c:v>18 Q3</c:v>
                </c:pt>
                <c:pt idx="7">
                  <c:v>18 Q4</c:v>
                </c:pt>
                <c:pt idx="8">
                  <c:v>19 Q1</c:v>
                </c:pt>
                <c:pt idx="9">
                  <c:v>19 Q2 </c:v>
                </c:pt>
                <c:pt idx="10">
                  <c:v>19 Q3</c:v>
                </c:pt>
                <c:pt idx="11">
                  <c:v>19 Q4</c:v>
                </c:pt>
                <c:pt idx="12">
                  <c:v>20 Q1</c:v>
                </c:pt>
                <c:pt idx="13">
                  <c:v>20 Q2</c:v>
                </c:pt>
                <c:pt idx="14">
                  <c:v>20 Q3</c:v>
                </c:pt>
                <c:pt idx="15">
                  <c:v>20 Q4</c:v>
                </c:pt>
                <c:pt idx="16">
                  <c:v>21 Q1</c:v>
                </c:pt>
                <c:pt idx="17">
                  <c:v>21 Q2</c:v>
                </c:pt>
                <c:pt idx="18">
                  <c:v>21 Q3</c:v>
                </c:pt>
                <c:pt idx="19">
                  <c:v>21 Q4</c:v>
                </c:pt>
              </c:strCache>
            </c:strRef>
          </c:cat>
          <c:val>
            <c:numRef>
              <c:f>'NYT Graphs'!$B$86:$U$86</c:f>
              <c:numCache>
                <c:formatCode>0.0%</c:formatCode>
                <c:ptCount val="20"/>
                <c:pt idx="0">
                  <c:v>0.191542288557214</c:v>
                </c:pt>
                <c:pt idx="1">
                  <c:v>5.7933194154488499E-2</c:v>
                </c:pt>
                <c:pt idx="2">
                  <c:v>5.1800690675875671E-2</c:v>
                </c:pt>
                <c:pt idx="3">
                  <c:v>4.6435272045028064E-2</c:v>
                </c:pt>
                <c:pt idx="4">
                  <c:v>4.4374719856566491E-2</c:v>
                </c:pt>
                <c:pt idx="5">
                  <c:v>2.9184549356223277E-2</c:v>
                </c:pt>
                <c:pt idx="6">
                  <c:v>5.9633027522935755E-2</c:v>
                </c:pt>
                <c:pt idx="7">
                  <c:v>6.7689885871704103E-2</c:v>
                </c:pt>
                <c:pt idx="8">
                  <c:v>5.3077773682270513E-2</c:v>
                </c:pt>
                <c:pt idx="9">
                  <c:v>4.5852292614630752E-2</c:v>
                </c:pt>
                <c:pt idx="10">
                  <c:v>6.994645247657294E-2</c:v>
                </c:pt>
                <c:pt idx="11">
                  <c:v>7.2568032530497373E-2</c:v>
                </c:pt>
                <c:pt idx="12">
                  <c:v>0.13648293963254599</c:v>
                </c:pt>
                <c:pt idx="13">
                  <c:v>0.12650756992558376</c:v>
                </c:pt>
                <c:pt idx="14">
                  <c:v>6.2642369020501132E-2</c:v>
                </c:pt>
                <c:pt idx="15">
                  <c:v>9.1103965702036493E-2</c:v>
                </c:pt>
                <c:pt idx="16">
                  <c:v>3.2809430255402727E-2</c:v>
                </c:pt>
                <c:pt idx="17">
                  <c:v>1.464713715046595E-2</c:v>
                </c:pt>
                <c:pt idx="18">
                  <c:v>5.9992500937382731E-2</c:v>
                </c:pt>
                <c:pt idx="19">
                  <c:v>3.7672444287230267E-2</c:v>
                </c:pt>
              </c:numCache>
            </c:numRef>
          </c:val>
          <c:extLst>
            <c:ext xmlns:c16="http://schemas.microsoft.com/office/drawing/2014/chart" uri="{C3380CC4-5D6E-409C-BE32-E72D297353CC}">
              <c16:uniqueId val="{00000000-B60B-C047-9EE6-628C63C96D87}"/>
            </c:ext>
          </c:extLst>
        </c:ser>
        <c:dLbls>
          <c:dLblPos val="inEnd"/>
          <c:showLegendKey val="0"/>
          <c:showVal val="1"/>
          <c:showCatName val="0"/>
          <c:showSerName val="0"/>
          <c:showPercent val="0"/>
          <c:showBubbleSize val="0"/>
        </c:dLbls>
        <c:gapWidth val="65"/>
        <c:axId val="1926869088"/>
        <c:axId val="1950870704"/>
      </c:barChart>
      <c:catAx>
        <c:axId val="192686908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950870704"/>
        <c:crosses val="autoZero"/>
        <c:auto val="1"/>
        <c:lblAlgn val="ctr"/>
        <c:lblOffset val="100"/>
        <c:noMultiLvlLbl val="0"/>
      </c:catAx>
      <c:valAx>
        <c:axId val="195087070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crossAx val="19268690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'NYT Graphs'!$A$113</c:f>
              <c:strCache>
                <c:ptCount val="1"/>
                <c:pt idx="0">
                  <c:v>NYT Additional Digital Subs Revenue</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'NYT Graphs'!$B$112:$U$112</c:f>
              <c:strCache>
                <c:ptCount val="20"/>
                <c:pt idx="0">
                  <c:v>17 Q1</c:v>
                </c:pt>
                <c:pt idx="1">
                  <c:v>17 Q2 </c:v>
                </c:pt>
                <c:pt idx="2">
                  <c:v>17 Q3</c:v>
                </c:pt>
                <c:pt idx="3">
                  <c:v>17 Q4</c:v>
                </c:pt>
                <c:pt idx="4">
                  <c:v>18 Q1</c:v>
                </c:pt>
                <c:pt idx="5">
                  <c:v>18 Q2 </c:v>
                </c:pt>
                <c:pt idx="6">
                  <c:v>18 Q3</c:v>
                </c:pt>
                <c:pt idx="7">
                  <c:v>18 Q4</c:v>
                </c:pt>
                <c:pt idx="8">
                  <c:v>19 Q1</c:v>
                </c:pt>
                <c:pt idx="9">
                  <c:v>19 Q2 </c:v>
                </c:pt>
                <c:pt idx="10">
                  <c:v>19 Q3</c:v>
                </c:pt>
                <c:pt idx="11">
                  <c:v>19 Q4</c:v>
                </c:pt>
                <c:pt idx="12">
                  <c:v>20 Q1</c:v>
                </c:pt>
                <c:pt idx="13">
                  <c:v>20 Q2</c:v>
                </c:pt>
                <c:pt idx="14">
                  <c:v>20 Q3</c:v>
                </c:pt>
                <c:pt idx="15">
                  <c:v>20 Q4</c:v>
                </c:pt>
                <c:pt idx="16">
                  <c:v>21 Q1</c:v>
                </c:pt>
                <c:pt idx="17">
                  <c:v>21 Q2</c:v>
                </c:pt>
                <c:pt idx="18">
                  <c:v>21 Q3</c:v>
                </c:pt>
                <c:pt idx="19">
                  <c:v>21 Q4</c:v>
                </c:pt>
              </c:strCache>
            </c:strRef>
          </c:cat>
          <c:val>
            <c:numRef>
              <c:f>'NYT Graphs'!$B$113:$U$113</c:f>
              <c:numCache>
                <c:formatCode>[$$-409]#,##0</c:formatCode>
                <c:ptCount val="20"/>
                <c:pt idx="0">
                  <c:v>11746000</c:v>
                </c:pt>
                <c:pt idx="1">
                  <c:v>6439000</c:v>
                </c:pt>
                <c:pt idx="2">
                  <c:v>2773000</c:v>
                </c:pt>
                <c:pt idx="3">
                  <c:v>9649000</c:v>
                </c:pt>
                <c:pt idx="4">
                  <c:v>-1145000</c:v>
                </c:pt>
                <c:pt idx="5">
                  <c:v>2972000</c:v>
                </c:pt>
                <c:pt idx="6">
                  <c:v>2019000</c:v>
                </c:pt>
                <c:pt idx="7">
                  <c:v>3223000</c:v>
                </c:pt>
                <c:pt idx="8">
                  <c:v>3555000</c:v>
                </c:pt>
                <c:pt idx="9">
                  <c:v>2084000</c:v>
                </c:pt>
                <c:pt idx="10">
                  <c:v>2579000</c:v>
                </c:pt>
                <c:pt idx="11">
                  <c:v>5331000</c:v>
                </c:pt>
                <c:pt idx="12">
                  <c:v>6618000</c:v>
                </c:pt>
                <c:pt idx="13">
                  <c:v>13964000</c:v>
                </c:pt>
                <c:pt idx="14">
                  <c:v>7818000</c:v>
                </c:pt>
                <c:pt idx="15">
                  <c:v>10218000</c:v>
                </c:pt>
                <c:pt idx="16">
                  <c:v>10329000</c:v>
                </c:pt>
                <c:pt idx="17">
                  <c:v>9606000</c:v>
                </c:pt>
                <c:pt idx="18">
                  <c:v>7489000</c:v>
                </c:pt>
                <c:pt idx="19">
                  <c:v>5049000</c:v>
                </c:pt>
              </c:numCache>
            </c:numRef>
          </c:val>
          <c:extLst>
            <c:ext xmlns:c16="http://schemas.microsoft.com/office/drawing/2014/chart" uri="{C3380CC4-5D6E-409C-BE32-E72D297353CC}">
              <c16:uniqueId val="{00000000-1854-F340-BE06-E790B037BC80}"/>
            </c:ext>
          </c:extLst>
        </c:ser>
        <c:dLbls>
          <c:dLblPos val="inEnd"/>
          <c:showLegendKey val="0"/>
          <c:showVal val="1"/>
          <c:showCatName val="0"/>
          <c:showSerName val="0"/>
          <c:showPercent val="0"/>
          <c:showBubbleSize val="0"/>
        </c:dLbls>
        <c:gapWidth val="65"/>
        <c:axId val="1581447216"/>
        <c:axId val="1583996032"/>
      </c:barChart>
      <c:catAx>
        <c:axId val="1581447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583996032"/>
        <c:crosses val="autoZero"/>
        <c:auto val="1"/>
        <c:lblAlgn val="ctr"/>
        <c:lblOffset val="100"/>
        <c:noMultiLvlLbl val="0"/>
      </c:catAx>
      <c:valAx>
        <c:axId val="158399603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409]#,##0" sourceLinked="1"/>
        <c:majorTickMark val="none"/>
        <c:minorTickMark val="none"/>
        <c:tickLblPos val="nextTo"/>
        <c:crossAx val="15814472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GB"/>
              <a:t>NYT Total Revenue &amp; Digital Subs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'NYT Graphs'!$A$140</c:f>
              <c:strCache>
                <c:ptCount val="1"/>
                <c:pt idx="0">
                  <c:v>NYT Total Revenue</c:v>
                </c:pt>
              </c:strCache>
            </c:strRef>
          </c:tx>
          <c:spPr>
            <a:solidFill>
              <a:schemeClr val="accent1"/>
            </a:solidFill>
            <a:ln>
              <a:noFill/>
            </a:ln>
            <a:effectLst/>
          </c:spPr>
          <c:invertIfNegative val="0"/>
          <c:cat>
            <c:strRef>
              <c:f>'NYT Graphs'!$B$139:$U$139</c:f>
              <c:strCache>
                <c:ptCount val="20"/>
                <c:pt idx="0">
                  <c:v>17 Q1</c:v>
                </c:pt>
                <c:pt idx="1">
                  <c:v>17 Q2 </c:v>
                </c:pt>
                <c:pt idx="2">
                  <c:v>17 Q3</c:v>
                </c:pt>
                <c:pt idx="3">
                  <c:v>17 Q4</c:v>
                </c:pt>
                <c:pt idx="4">
                  <c:v>18 Q1</c:v>
                </c:pt>
                <c:pt idx="5">
                  <c:v>18 Q2 </c:v>
                </c:pt>
                <c:pt idx="6">
                  <c:v>18 Q3</c:v>
                </c:pt>
                <c:pt idx="7">
                  <c:v>18 Q4</c:v>
                </c:pt>
                <c:pt idx="8">
                  <c:v>19 Q1</c:v>
                </c:pt>
                <c:pt idx="9">
                  <c:v>19 Q2 </c:v>
                </c:pt>
                <c:pt idx="10">
                  <c:v>19 Q3</c:v>
                </c:pt>
                <c:pt idx="11">
                  <c:v>19 Q4</c:v>
                </c:pt>
                <c:pt idx="12">
                  <c:v>20 Q1</c:v>
                </c:pt>
                <c:pt idx="13">
                  <c:v>20 Q2</c:v>
                </c:pt>
                <c:pt idx="14">
                  <c:v>20 Q3</c:v>
                </c:pt>
                <c:pt idx="15">
                  <c:v>20 Q4</c:v>
                </c:pt>
                <c:pt idx="16">
                  <c:v>21 Q1</c:v>
                </c:pt>
                <c:pt idx="17">
                  <c:v>21 Q2</c:v>
                </c:pt>
                <c:pt idx="18">
                  <c:v>21 Q3</c:v>
                </c:pt>
                <c:pt idx="19">
                  <c:v>21 Q4</c:v>
                </c:pt>
              </c:strCache>
            </c:strRef>
          </c:cat>
          <c:val>
            <c:numRef>
              <c:f>'NYT Graphs'!$B$140:$U$140</c:f>
              <c:numCache>
                <c:formatCode>[$$-409]#,##0</c:formatCode>
                <c:ptCount val="20"/>
                <c:pt idx="0">
                  <c:v>398804000</c:v>
                </c:pt>
                <c:pt idx="1">
                  <c:v>407074000</c:v>
                </c:pt>
                <c:pt idx="2">
                  <c:v>385625000</c:v>
                </c:pt>
                <c:pt idx="3">
                  <c:v>484126000</c:v>
                </c:pt>
                <c:pt idx="4">
                  <c:v>413498000</c:v>
                </c:pt>
                <c:pt idx="5">
                  <c:v>414560000</c:v>
                </c:pt>
                <c:pt idx="6">
                  <c:v>417346000</c:v>
                </c:pt>
                <c:pt idx="7">
                  <c:v>502744000</c:v>
                </c:pt>
                <c:pt idx="8">
                  <c:v>439062000</c:v>
                </c:pt>
                <c:pt idx="9">
                  <c:v>436258000</c:v>
                </c:pt>
                <c:pt idx="10">
                  <c:v>428501000</c:v>
                </c:pt>
                <c:pt idx="11">
                  <c:v>508363000</c:v>
                </c:pt>
                <c:pt idx="12">
                  <c:v>443636000</c:v>
                </c:pt>
                <c:pt idx="13">
                  <c:v>403570000</c:v>
                </c:pt>
                <c:pt idx="14">
                  <c:v>426895000</c:v>
                </c:pt>
                <c:pt idx="15">
                  <c:v>509358000</c:v>
                </c:pt>
                <c:pt idx="16">
                  <c:v>473045000</c:v>
                </c:pt>
                <c:pt idx="17">
                  <c:v>498497000</c:v>
                </c:pt>
                <c:pt idx="18">
                  <c:v>509103000</c:v>
                </c:pt>
                <c:pt idx="19">
                  <c:v>594232000</c:v>
                </c:pt>
              </c:numCache>
            </c:numRef>
          </c:val>
          <c:extLst>
            <c:ext xmlns:c16="http://schemas.microsoft.com/office/drawing/2014/chart" uri="{C3380CC4-5D6E-409C-BE32-E72D297353CC}">
              <c16:uniqueId val="{00000000-A70A-454E-A4B0-C6B6773BB1FE}"/>
            </c:ext>
          </c:extLst>
        </c:ser>
        <c:dLbls>
          <c:showLegendKey val="0"/>
          <c:showVal val="0"/>
          <c:showCatName val="0"/>
          <c:showSerName val="0"/>
          <c:showPercent val="0"/>
          <c:showBubbleSize val="0"/>
        </c:dLbls>
        <c:gapWidth val="247"/>
        <c:overlap val="-27"/>
        <c:axId val="1665746256"/>
        <c:axId val="1583245824"/>
      </c:barChart>
      <c:lineChart>
        <c:grouping val="standard"/>
        <c:varyColors val="0"/>
        <c:ser>
          <c:idx val="1"/>
          <c:order val="1"/>
          <c:tx>
            <c:strRef>
              <c:f>'NYT Graphs'!$A$141</c:f>
              <c:strCache>
                <c:ptCount val="1"/>
                <c:pt idx="0">
                  <c:v>Digital Subs as a %</c:v>
                </c:pt>
              </c:strCache>
            </c:strRef>
          </c:tx>
          <c:spPr>
            <a:ln w="22225" cap="rnd">
              <a:solidFill>
                <a:schemeClr val="accent2"/>
              </a:solidFill>
              <a:round/>
            </a:ln>
            <a:effectLst/>
          </c:spPr>
          <c:marker>
            <c:symbol val="none"/>
          </c:marker>
          <c:cat>
            <c:strRef>
              <c:f>'NYT Graphs'!$B$139:$U$139</c:f>
              <c:strCache>
                <c:ptCount val="20"/>
                <c:pt idx="0">
                  <c:v>17 Q1</c:v>
                </c:pt>
                <c:pt idx="1">
                  <c:v>17 Q2 </c:v>
                </c:pt>
                <c:pt idx="2">
                  <c:v>17 Q3</c:v>
                </c:pt>
                <c:pt idx="3">
                  <c:v>17 Q4</c:v>
                </c:pt>
                <c:pt idx="4">
                  <c:v>18 Q1</c:v>
                </c:pt>
                <c:pt idx="5">
                  <c:v>18 Q2 </c:v>
                </c:pt>
                <c:pt idx="6">
                  <c:v>18 Q3</c:v>
                </c:pt>
                <c:pt idx="7">
                  <c:v>18 Q4</c:v>
                </c:pt>
                <c:pt idx="8">
                  <c:v>19 Q1</c:v>
                </c:pt>
                <c:pt idx="9">
                  <c:v>19 Q2 </c:v>
                </c:pt>
                <c:pt idx="10">
                  <c:v>19 Q3</c:v>
                </c:pt>
                <c:pt idx="11">
                  <c:v>19 Q4</c:v>
                </c:pt>
                <c:pt idx="12">
                  <c:v>20 Q1</c:v>
                </c:pt>
                <c:pt idx="13">
                  <c:v>20 Q2</c:v>
                </c:pt>
                <c:pt idx="14">
                  <c:v>20 Q3</c:v>
                </c:pt>
                <c:pt idx="15">
                  <c:v>20 Q4</c:v>
                </c:pt>
                <c:pt idx="16">
                  <c:v>21 Q1</c:v>
                </c:pt>
                <c:pt idx="17">
                  <c:v>21 Q2</c:v>
                </c:pt>
                <c:pt idx="18">
                  <c:v>21 Q3</c:v>
                </c:pt>
                <c:pt idx="19">
                  <c:v>21 Q4</c:v>
                </c:pt>
              </c:strCache>
            </c:strRef>
          </c:cat>
          <c:val>
            <c:numRef>
              <c:f>'NYT Graphs'!$B$141:$U$141</c:f>
              <c:numCache>
                <c:formatCode>0.0%</c:formatCode>
                <c:ptCount val="20"/>
                <c:pt idx="0">
                  <c:v>0.19011093168574036</c:v>
                </c:pt>
                <c:pt idx="1">
                  <c:v>0.20277148626539646</c:v>
                </c:pt>
                <c:pt idx="2">
                  <c:v>0.22219254457050244</c:v>
                </c:pt>
                <c:pt idx="3">
                  <c:v>0.19891309287251666</c:v>
                </c:pt>
                <c:pt idx="4">
                  <c:v>0.23074355861455195</c:v>
                </c:pt>
                <c:pt idx="5">
                  <c:v>0.23818747587803937</c:v>
                </c:pt>
                <c:pt idx="6">
                  <c:v>0.24250142567557853</c:v>
                </c:pt>
                <c:pt idx="7">
                  <c:v>0.20936699393727226</c:v>
                </c:pt>
                <c:pt idx="8">
                  <c:v>0.25021295397916465</c:v>
                </c:pt>
                <c:pt idx="9">
                  <c:v>0.25818437713463133</c:v>
                </c:pt>
                <c:pt idx="10">
                  <c:v>0.27039376804254833</c:v>
                </c:pt>
                <c:pt idx="11">
                  <c:v>0.24017090150148615</c:v>
                </c:pt>
                <c:pt idx="12">
                  <c:v>0.29305556807833449</c:v>
                </c:pt>
                <c:pt idx="13">
                  <c:v>0.36173154595237506</c:v>
                </c:pt>
                <c:pt idx="14">
                  <c:v>0.36375689572377284</c:v>
                </c:pt>
                <c:pt idx="15">
                  <c:v>0.3278637029358526</c:v>
                </c:pt>
                <c:pt idx="16">
                  <c:v>0.37966578232514875</c:v>
                </c:pt>
                <c:pt idx="17">
                  <c:v>0.38143659841483502</c:v>
                </c:pt>
                <c:pt idx="18">
                  <c:v>0.39016269792163866</c:v>
                </c:pt>
                <c:pt idx="19">
                  <c:v>0.3458312578252265</c:v>
                </c:pt>
              </c:numCache>
            </c:numRef>
          </c:val>
          <c:smooth val="0"/>
          <c:extLst>
            <c:ext xmlns:c16="http://schemas.microsoft.com/office/drawing/2014/chart" uri="{C3380CC4-5D6E-409C-BE32-E72D297353CC}">
              <c16:uniqueId val="{00000001-A70A-454E-A4B0-C6B6773BB1FE}"/>
            </c:ext>
          </c:extLst>
        </c:ser>
        <c:dLbls>
          <c:showLegendKey val="0"/>
          <c:showVal val="0"/>
          <c:showCatName val="0"/>
          <c:showSerName val="0"/>
          <c:showPercent val="0"/>
          <c:showBubbleSize val="0"/>
        </c:dLbls>
        <c:marker val="1"/>
        <c:smooth val="0"/>
        <c:axId val="1620885856"/>
        <c:axId val="1620512896"/>
      </c:lineChart>
      <c:catAx>
        <c:axId val="166574625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1583245824"/>
        <c:crosses val="autoZero"/>
        <c:auto val="1"/>
        <c:lblAlgn val="ctr"/>
        <c:lblOffset val="100"/>
        <c:noMultiLvlLbl val="0"/>
      </c:catAx>
      <c:valAx>
        <c:axId val="1583245824"/>
        <c:scaling>
          <c:orientation val="minMax"/>
        </c:scaling>
        <c:delete val="0"/>
        <c:axPos val="l"/>
        <c:majorGridlines>
          <c:spPr>
            <a:ln w="9525" cap="flat" cmpd="sng" algn="ctr">
              <a:solidFill>
                <a:schemeClr val="dk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65746256"/>
        <c:crosses val="autoZero"/>
        <c:crossBetween val="between"/>
      </c:valAx>
      <c:valAx>
        <c:axId val="1620512896"/>
        <c:scaling>
          <c:orientation val="minMax"/>
        </c:scaling>
        <c:delete val="0"/>
        <c:axPos val="r"/>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20885856"/>
        <c:crosses val="max"/>
        <c:crossBetween val="between"/>
      </c:valAx>
      <c:catAx>
        <c:axId val="1620885856"/>
        <c:scaling>
          <c:orientation val="minMax"/>
        </c:scaling>
        <c:delete val="1"/>
        <c:axPos val="b"/>
        <c:numFmt formatCode="General" sourceLinked="1"/>
        <c:majorTickMark val="out"/>
        <c:minorTickMark val="none"/>
        <c:tickLblPos val="nextTo"/>
        <c:crossAx val="1620512896"/>
        <c:crosses val="autoZero"/>
        <c:auto val="1"/>
        <c:lblAlgn val="ctr"/>
        <c:lblOffset val="100"/>
        <c:noMultiLvlLbl val="0"/>
      </c:cat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Campton Book" panose="020B0004020102020203" pitchFamily="34" charset="0"/>
                <a:ea typeface="+mn-ea"/>
                <a:cs typeface="+mn-cs"/>
              </a:defRPr>
            </a:pPr>
            <a:r>
              <a:rPr lang="en-GB" sz="2000" b="1"/>
              <a:t>New York Times</a:t>
            </a:r>
            <a:r>
              <a:rPr lang="en-GB" sz="2000" b="1" baseline="0"/>
              <a:t> Digital Subscriptions 2017-2021</a:t>
            </a:r>
            <a:endParaRPr lang="en-GB" sz="2000" b="1"/>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Campton Book" panose="020B0004020102020203" pitchFamily="34" charset="0"/>
              <a:ea typeface="+mn-ea"/>
              <a:cs typeface="+mn-cs"/>
            </a:defRPr>
          </a:pPr>
          <a:endParaRPr lang="en-US"/>
        </a:p>
      </c:txPr>
    </c:title>
    <c:autoTitleDeleted val="0"/>
    <c:plotArea>
      <c:layout/>
      <c:lineChart>
        <c:grouping val="standard"/>
        <c:varyColors val="0"/>
        <c:ser>
          <c:idx val="0"/>
          <c:order val="0"/>
          <c:tx>
            <c:strRef>
              <c:f>'NYT Graphs'!$A$168</c:f>
              <c:strCache>
                <c:ptCount val="1"/>
                <c:pt idx="0">
                  <c:v>Volume</c:v>
                </c:pt>
              </c:strCache>
            </c:strRef>
          </c:tx>
          <c:spPr>
            <a:ln w="28575" cap="rnd">
              <a:solidFill>
                <a:schemeClr val="accent1"/>
              </a:solidFill>
              <a:round/>
            </a:ln>
            <a:effectLst/>
          </c:spPr>
          <c:marker>
            <c:symbol val="circle"/>
            <c:size val="5"/>
            <c:spPr>
              <a:solidFill>
                <a:schemeClr val="accent1"/>
              </a:solidFill>
              <a:ln w="76200">
                <a:solidFill>
                  <a:schemeClr val="accent1"/>
                </a:solidFill>
              </a:ln>
              <a:effectLst/>
            </c:spPr>
          </c:marker>
          <c:cat>
            <c:strRef>
              <c:f>'NYT Graphs'!$B$167:$U$167</c:f>
              <c:strCache>
                <c:ptCount val="20"/>
                <c:pt idx="0">
                  <c:v>17 Q1</c:v>
                </c:pt>
                <c:pt idx="1">
                  <c:v>17 Q2 </c:v>
                </c:pt>
                <c:pt idx="2">
                  <c:v>17 Q3</c:v>
                </c:pt>
                <c:pt idx="3">
                  <c:v>17 Q4</c:v>
                </c:pt>
                <c:pt idx="4">
                  <c:v>18 Q1</c:v>
                </c:pt>
                <c:pt idx="5">
                  <c:v>18 Q2 </c:v>
                </c:pt>
                <c:pt idx="6">
                  <c:v>18 Q3</c:v>
                </c:pt>
                <c:pt idx="7">
                  <c:v>18 Q4</c:v>
                </c:pt>
                <c:pt idx="8">
                  <c:v>19 Q1</c:v>
                </c:pt>
                <c:pt idx="9">
                  <c:v>19 Q2 </c:v>
                </c:pt>
                <c:pt idx="10">
                  <c:v>19 Q3</c:v>
                </c:pt>
                <c:pt idx="11">
                  <c:v>19 Q4</c:v>
                </c:pt>
                <c:pt idx="12">
                  <c:v>20 Q1</c:v>
                </c:pt>
                <c:pt idx="13">
                  <c:v>20 Q2</c:v>
                </c:pt>
                <c:pt idx="14">
                  <c:v>20 Q3</c:v>
                </c:pt>
                <c:pt idx="15">
                  <c:v>20 Q4</c:v>
                </c:pt>
                <c:pt idx="16">
                  <c:v>21 Q1</c:v>
                </c:pt>
                <c:pt idx="17">
                  <c:v>21 Q2</c:v>
                </c:pt>
                <c:pt idx="18">
                  <c:v>21 Q3</c:v>
                </c:pt>
                <c:pt idx="19">
                  <c:v>21 Q4</c:v>
                </c:pt>
              </c:strCache>
            </c:strRef>
          </c:cat>
          <c:val>
            <c:numRef>
              <c:f>'NYT Graphs'!$B$168:$U$168</c:f>
              <c:numCache>
                <c:formatCode>#,##0</c:formatCode>
                <c:ptCount val="20"/>
                <c:pt idx="0">
                  <c:v>2201000</c:v>
                </c:pt>
                <c:pt idx="1">
                  <c:v>2333000</c:v>
                </c:pt>
                <c:pt idx="2">
                  <c:v>2487000</c:v>
                </c:pt>
                <c:pt idx="3">
                  <c:v>2644000</c:v>
                </c:pt>
                <c:pt idx="4">
                  <c:v>2783000</c:v>
                </c:pt>
                <c:pt idx="5">
                  <c:v>2892000</c:v>
                </c:pt>
                <c:pt idx="6">
                  <c:v>3095000</c:v>
                </c:pt>
                <c:pt idx="7">
                  <c:v>3360000</c:v>
                </c:pt>
                <c:pt idx="8">
                  <c:v>3583000</c:v>
                </c:pt>
                <c:pt idx="9">
                  <c:v>3780000</c:v>
                </c:pt>
                <c:pt idx="10">
                  <c:v>4053000</c:v>
                </c:pt>
                <c:pt idx="11">
                  <c:v>4395000</c:v>
                </c:pt>
                <c:pt idx="12">
                  <c:v>5001000</c:v>
                </c:pt>
                <c:pt idx="13">
                  <c:v>5670000</c:v>
                </c:pt>
                <c:pt idx="14">
                  <c:v>6063000</c:v>
                </c:pt>
                <c:pt idx="15">
                  <c:v>6690000</c:v>
                </c:pt>
                <c:pt idx="16">
                  <c:v>6991000</c:v>
                </c:pt>
                <c:pt idx="17">
                  <c:v>7133000</c:v>
                </c:pt>
                <c:pt idx="18">
                  <c:v>7588000</c:v>
                </c:pt>
                <c:pt idx="19">
                  <c:v>8005000</c:v>
                </c:pt>
              </c:numCache>
            </c:numRef>
          </c:val>
          <c:smooth val="0"/>
          <c:extLst>
            <c:ext xmlns:c16="http://schemas.microsoft.com/office/drawing/2014/chart" uri="{C3380CC4-5D6E-409C-BE32-E72D297353CC}">
              <c16:uniqueId val="{00000000-B699-5240-BA1E-9358183A8E9D}"/>
            </c:ext>
          </c:extLst>
        </c:ser>
        <c:dLbls>
          <c:showLegendKey val="0"/>
          <c:showVal val="0"/>
          <c:showCatName val="0"/>
          <c:showSerName val="0"/>
          <c:showPercent val="0"/>
          <c:showBubbleSize val="0"/>
        </c:dLbls>
        <c:marker val="1"/>
        <c:smooth val="0"/>
        <c:axId val="1379769664"/>
        <c:axId val="1379670752"/>
      </c:lineChart>
      <c:lineChart>
        <c:grouping val="standard"/>
        <c:varyColors val="0"/>
        <c:ser>
          <c:idx val="1"/>
          <c:order val="1"/>
          <c:tx>
            <c:strRef>
              <c:f>'NYT Graphs'!$A$169</c:f>
              <c:strCache>
                <c:ptCount val="1"/>
                <c:pt idx="0">
                  <c:v>Revenue</c:v>
                </c:pt>
              </c:strCache>
            </c:strRef>
          </c:tx>
          <c:spPr>
            <a:ln w="28575" cap="rnd">
              <a:solidFill>
                <a:schemeClr val="accent2"/>
              </a:solidFill>
              <a:round/>
            </a:ln>
            <a:effectLst/>
          </c:spPr>
          <c:marker>
            <c:symbol val="circle"/>
            <c:size val="5"/>
            <c:spPr>
              <a:solidFill>
                <a:schemeClr val="accent2"/>
              </a:solidFill>
              <a:ln w="76200">
                <a:solidFill>
                  <a:schemeClr val="accent2"/>
                </a:solidFill>
              </a:ln>
              <a:effectLst/>
            </c:spPr>
          </c:marker>
          <c:cat>
            <c:strRef>
              <c:f>'NYT Graphs'!$B$167:$U$167</c:f>
              <c:strCache>
                <c:ptCount val="20"/>
                <c:pt idx="0">
                  <c:v>17 Q1</c:v>
                </c:pt>
                <c:pt idx="1">
                  <c:v>17 Q2 </c:v>
                </c:pt>
                <c:pt idx="2">
                  <c:v>17 Q3</c:v>
                </c:pt>
                <c:pt idx="3">
                  <c:v>17 Q4</c:v>
                </c:pt>
                <c:pt idx="4">
                  <c:v>18 Q1</c:v>
                </c:pt>
                <c:pt idx="5">
                  <c:v>18 Q2 </c:v>
                </c:pt>
                <c:pt idx="6">
                  <c:v>18 Q3</c:v>
                </c:pt>
                <c:pt idx="7">
                  <c:v>18 Q4</c:v>
                </c:pt>
                <c:pt idx="8">
                  <c:v>19 Q1</c:v>
                </c:pt>
                <c:pt idx="9">
                  <c:v>19 Q2 </c:v>
                </c:pt>
                <c:pt idx="10">
                  <c:v>19 Q3</c:v>
                </c:pt>
                <c:pt idx="11">
                  <c:v>19 Q4</c:v>
                </c:pt>
                <c:pt idx="12">
                  <c:v>20 Q1</c:v>
                </c:pt>
                <c:pt idx="13">
                  <c:v>20 Q2</c:v>
                </c:pt>
                <c:pt idx="14">
                  <c:v>20 Q3</c:v>
                </c:pt>
                <c:pt idx="15">
                  <c:v>20 Q4</c:v>
                </c:pt>
                <c:pt idx="16">
                  <c:v>21 Q1</c:v>
                </c:pt>
                <c:pt idx="17">
                  <c:v>21 Q2</c:v>
                </c:pt>
                <c:pt idx="18">
                  <c:v>21 Q3</c:v>
                </c:pt>
                <c:pt idx="19">
                  <c:v>21 Q4</c:v>
                </c:pt>
              </c:strCache>
            </c:strRef>
          </c:cat>
          <c:val>
            <c:numRef>
              <c:f>'NYT Graphs'!$B$169:$U$169</c:f>
              <c:numCache>
                <c:formatCode>[$$-409]#,##0</c:formatCode>
                <c:ptCount val="20"/>
                <c:pt idx="0">
                  <c:v>75817000</c:v>
                </c:pt>
                <c:pt idx="1">
                  <c:v>82543000</c:v>
                </c:pt>
                <c:pt idx="2">
                  <c:v>85683000</c:v>
                </c:pt>
                <c:pt idx="3">
                  <c:v>96299000</c:v>
                </c:pt>
                <c:pt idx="4">
                  <c:v>95412000</c:v>
                </c:pt>
                <c:pt idx="5">
                  <c:v>98743000</c:v>
                </c:pt>
                <c:pt idx="6">
                  <c:v>101207000</c:v>
                </c:pt>
                <c:pt idx="7">
                  <c:v>105258000</c:v>
                </c:pt>
                <c:pt idx="8">
                  <c:v>109859000</c:v>
                </c:pt>
                <c:pt idx="9">
                  <c:v>112635000</c:v>
                </c:pt>
                <c:pt idx="10">
                  <c:v>115864000</c:v>
                </c:pt>
                <c:pt idx="11">
                  <c:v>122094000</c:v>
                </c:pt>
                <c:pt idx="12">
                  <c:v>130010000</c:v>
                </c:pt>
                <c:pt idx="13">
                  <c:v>145984000</c:v>
                </c:pt>
                <c:pt idx="14">
                  <c:v>155286000</c:v>
                </c:pt>
                <c:pt idx="15">
                  <c:v>167000000</c:v>
                </c:pt>
                <c:pt idx="16">
                  <c:v>179599000</c:v>
                </c:pt>
                <c:pt idx="17">
                  <c:v>190145000</c:v>
                </c:pt>
                <c:pt idx="18">
                  <c:v>198633000</c:v>
                </c:pt>
                <c:pt idx="19">
                  <c:v>205504000</c:v>
                </c:pt>
              </c:numCache>
            </c:numRef>
          </c:val>
          <c:smooth val="0"/>
          <c:extLst>
            <c:ext xmlns:c16="http://schemas.microsoft.com/office/drawing/2014/chart" uri="{C3380CC4-5D6E-409C-BE32-E72D297353CC}">
              <c16:uniqueId val="{00000001-B699-5240-BA1E-9358183A8E9D}"/>
            </c:ext>
          </c:extLst>
        </c:ser>
        <c:dLbls>
          <c:showLegendKey val="0"/>
          <c:showVal val="0"/>
          <c:showCatName val="0"/>
          <c:showSerName val="0"/>
          <c:showPercent val="0"/>
          <c:showBubbleSize val="0"/>
        </c:dLbls>
        <c:marker val="1"/>
        <c:smooth val="0"/>
        <c:axId val="1644223535"/>
        <c:axId val="1646258767"/>
      </c:lineChart>
      <c:catAx>
        <c:axId val="1379769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Campton Book" panose="020B0004020102020203" pitchFamily="34" charset="0"/>
                <a:ea typeface="+mn-ea"/>
                <a:cs typeface="+mn-cs"/>
              </a:defRPr>
            </a:pPr>
            <a:endParaRPr lang="en-US"/>
          </a:p>
        </c:txPr>
        <c:crossAx val="1379670752"/>
        <c:crosses val="autoZero"/>
        <c:auto val="1"/>
        <c:lblAlgn val="ctr"/>
        <c:lblOffset val="100"/>
        <c:noMultiLvlLbl val="0"/>
      </c:catAx>
      <c:valAx>
        <c:axId val="1379670752"/>
        <c:scaling>
          <c:orientation val="minMax"/>
          <c:max val="9000000"/>
          <c:min val="200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Campton Book" panose="020B0004020102020203" pitchFamily="34" charset="0"/>
                <a:ea typeface="+mn-ea"/>
                <a:cs typeface="+mn-cs"/>
              </a:defRPr>
            </a:pPr>
            <a:endParaRPr lang="en-US"/>
          </a:p>
        </c:txPr>
        <c:crossAx val="1379769664"/>
        <c:crosses val="autoZero"/>
        <c:crossBetween val="between"/>
      </c:valAx>
      <c:valAx>
        <c:axId val="1646258767"/>
        <c:scaling>
          <c:orientation val="minMax"/>
          <c:min val="60000000"/>
        </c:scaling>
        <c:delete val="0"/>
        <c:axPos val="r"/>
        <c:numFmt formatCode="[$$-409]#,##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mpton Book" panose="020B0004020102020203" pitchFamily="34" charset="0"/>
                <a:ea typeface="+mn-ea"/>
                <a:cs typeface="+mn-cs"/>
              </a:defRPr>
            </a:pPr>
            <a:endParaRPr lang="en-US"/>
          </a:p>
        </c:txPr>
        <c:crossAx val="1644223535"/>
        <c:crosses val="max"/>
        <c:crossBetween val="between"/>
      </c:valAx>
      <c:catAx>
        <c:axId val="1644223535"/>
        <c:scaling>
          <c:orientation val="minMax"/>
        </c:scaling>
        <c:delete val="1"/>
        <c:axPos val="b"/>
        <c:numFmt formatCode="General" sourceLinked="1"/>
        <c:majorTickMark val="out"/>
        <c:minorTickMark val="none"/>
        <c:tickLblPos val="nextTo"/>
        <c:crossAx val="1646258767"/>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ampton Book" panose="020B0004020102020203" pitchFamily="34" charset="0"/>
              <a:ea typeface="+mn-ea"/>
              <a:cs typeface="+mn-cs"/>
            </a:defRPr>
          </a:pPr>
          <a:endParaRPr lang="en-US"/>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b="0" i="0">
          <a:latin typeface="Campton Book" panose="020B0004020102020203"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GB" sz="1600" b="1"/>
              <a:t>Netflix vs.</a:t>
            </a:r>
            <a:r>
              <a:rPr lang="en-GB" sz="1600" b="1" baseline="0"/>
              <a:t> Disney+ - Total Subscribers</a:t>
            </a:r>
            <a:endParaRPr lang="en-GB" sz="1600" b="1"/>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'Netflix vs Disney Chart'!$A$5</c:f>
              <c:strCache>
                <c:ptCount val="1"/>
                <c:pt idx="0">
                  <c:v>Netflix</c:v>
                </c:pt>
              </c:strCache>
            </c:strRef>
          </c:tx>
          <c:spPr>
            <a:ln w="63500" cap="rnd">
              <a:solidFill>
                <a:schemeClr val="accent1"/>
              </a:solidFill>
              <a:round/>
            </a:ln>
            <a:effectLst/>
          </c:spPr>
          <c:marker>
            <c:symbol val="circle"/>
            <c:size val="5"/>
            <c:spPr>
              <a:solidFill>
                <a:schemeClr val="accent1"/>
              </a:solidFill>
              <a:ln w="9525">
                <a:solidFill>
                  <a:schemeClr val="accent1"/>
                </a:solidFill>
              </a:ln>
              <a:effectLst/>
            </c:spPr>
          </c:marker>
          <c:cat>
            <c:strRef>
              <c:f>'Netflix vs Disney Chart'!$B$4:$V$4</c:f>
              <c:strCache>
                <c:ptCount val="21"/>
                <c:pt idx="0">
                  <c:v>'16 Q4</c:v>
                </c:pt>
                <c:pt idx="1">
                  <c:v>'17 Q1</c:v>
                </c:pt>
                <c:pt idx="2">
                  <c:v>'17 Q2</c:v>
                </c:pt>
                <c:pt idx="3">
                  <c:v>'17 Q3</c:v>
                </c:pt>
                <c:pt idx="4">
                  <c:v>'17 Q4</c:v>
                </c:pt>
                <c:pt idx="5">
                  <c:v>'18 Q1</c:v>
                </c:pt>
                <c:pt idx="6">
                  <c:v>'18 Q2</c:v>
                </c:pt>
                <c:pt idx="7">
                  <c:v>'18 Q3</c:v>
                </c:pt>
                <c:pt idx="8">
                  <c:v>'18 Q4</c:v>
                </c:pt>
                <c:pt idx="9">
                  <c:v>'19 Q1</c:v>
                </c:pt>
                <c:pt idx="10">
                  <c:v>'19 Q2</c:v>
                </c:pt>
                <c:pt idx="11">
                  <c:v>'19 Q3</c:v>
                </c:pt>
                <c:pt idx="12">
                  <c:v>'19 Q4</c:v>
                </c:pt>
                <c:pt idx="13">
                  <c:v>'20 Q1</c:v>
                </c:pt>
                <c:pt idx="14">
                  <c:v>'20 Q2</c:v>
                </c:pt>
                <c:pt idx="15">
                  <c:v>'20 Q3</c:v>
                </c:pt>
                <c:pt idx="16">
                  <c:v>'20 Q4</c:v>
                </c:pt>
                <c:pt idx="17">
                  <c:v>'21 Q1</c:v>
                </c:pt>
                <c:pt idx="18">
                  <c:v>'21 Q2</c:v>
                </c:pt>
                <c:pt idx="19">
                  <c:v>'21 Q3</c:v>
                </c:pt>
                <c:pt idx="20">
                  <c:v>'21 Q4</c:v>
                </c:pt>
              </c:strCache>
            </c:strRef>
          </c:cat>
          <c:val>
            <c:numRef>
              <c:f>'Netflix vs Disney Chart'!$B$5:$V$5</c:f>
              <c:numCache>
                <c:formatCode>#,##0</c:formatCode>
                <c:ptCount val="21"/>
                <c:pt idx="0">
                  <c:v>89090000</c:v>
                </c:pt>
                <c:pt idx="1">
                  <c:v>94363000</c:v>
                </c:pt>
                <c:pt idx="2">
                  <c:v>99036000</c:v>
                </c:pt>
                <c:pt idx="3">
                  <c:v>104023000</c:v>
                </c:pt>
                <c:pt idx="4">
                  <c:v>110644000</c:v>
                </c:pt>
                <c:pt idx="5">
                  <c:v>118902000</c:v>
                </c:pt>
                <c:pt idx="6">
                  <c:v>124354000</c:v>
                </c:pt>
                <c:pt idx="7">
                  <c:v>130422000</c:v>
                </c:pt>
                <c:pt idx="8">
                  <c:v>139259000</c:v>
                </c:pt>
                <c:pt idx="9">
                  <c:v>148863000</c:v>
                </c:pt>
                <c:pt idx="10">
                  <c:v>151562000</c:v>
                </c:pt>
                <c:pt idx="11">
                  <c:v>158334000</c:v>
                </c:pt>
                <c:pt idx="12">
                  <c:v>167090000</c:v>
                </c:pt>
                <c:pt idx="13">
                  <c:v>182856000</c:v>
                </c:pt>
                <c:pt idx="14">
                  <c:v>192947000</c:v>
                </c:pt>
                <c:pt idx="15">
                  <c:v>195151000</c:v>
                </c:pt>
                <c:pt idx="16">
                  <c:v>203653000</c:v>
                </c:pt>
                <c:pt idx="17">
                  <c:v>207639000</c:v>
                </c:pt>
                <c:pt idx="18">
                  <c:v>209180000</c:v>
                </c:pt>
                <c:pt idx="19">
                  <c:v>213563000</c:v>
                </c:pt>
                <c:pt idx="20">
                  <c:v>221844000</c:v>
                </c:pt>
              </c:numCache>
            </c:numRef>
          </c:val>
          <c:smooth val="0"/>
          <c:extLst>
            <c:ext xmlns:c16="http://schemas.microsoft.com/office/drawing/2014/chart" uri="{C3380CC4-5D6E-409C-BE32-E72D297353CC}">
              <c16:uniqueId val="{00000000-5678-FF49-870D-FFCC3DC6723B}"/>
            </c:ext>
          </c:extLst>
        </c:ser>
        <c:ser>
          <c:idx val="1"/>
          <c:order val="1"/>
          <c:tx>
            <c:strRef>
              <c:f>'Netflix vs Disney Chart'!$A$6</c:f>
              <c:strCache>
                <c:ptCount val="1"/>
                <c:pt idx="0">
                  <c:v>Disney+</c:v>
                </c:pt>
              </c:strCache>
            </c:strRef>
          </c:tx>
          <c:spPr>
            <a:ln w="63500" cap="rnd">
              <a:solidFill>
                <a:schemeClr val="accent2"/>
              </a:solidFill>
              <a:round/>
            </a:ln>
            <a:effectLst/>
          </c:spPr>
          <c:marker>
            <c:symbol val="circle"/>
            <c:size val="5"/>
            <c:spPr>
              <a:solidFill>
                <a:schemeClr val="accent2"/>
              </a:solidFill>
              <a:ln w="9525">
                <a:solidFill>
                  <a:schemeClr val="accent2"/>
                </a:solidFill>
              </a:ln>
              <a:effectLst/>
            </c:spPr>
          </c:marker>
          <c:cat>
            <c:strRef>
              <c:f>'Netflix vs Disney Chart'!$B$4:$V$4</c:f>
              <c:strCache>
                <c:ptCount val="21"/>
                <c:pt idx="0">
                  <c:v>'16 Q4</c:v>
                </c:pt>
                <c:pt idx="1">
                  <c:v>'17 Q1</c:v>
                </c:pt>
                <c:pt idx="2">
                  <c:v>'17 Q2</c:v>
                </c:pt>
                <c:pt idx="3">
                  <c:v>'17 Q3</c:v>
                </c:pt>
                <c:pt idx="4">
                  <c:v>'17 Q4</c:v>
                </c:pt>
                <c:pt idx="5">
                  <c:v>'18 Q1</c:v>
                </c:pt>
                <c:pt idx="6">
                  <c:v>'18 Q2</c:v>
                </c:pt>
                <c:pt idx="7">
                  <c:v>'18 Q3</c:v>
                </c:pt>
                <c:pt idx="8">
                  <c:v>'18 Q4</c:v>
                </c:pt>
                <c:pt idx="9">
                  <c:v>'19 Q1</c:v>
                </c:pt>
                <c:pt idx="10">
                  <c:v>'19 Q2</c:v>
                </c:pt>
                <c:pt idx="11">
                  <c:v>'19 Q3</c:v>
                </c:pt>
                <c:pt idx="12">
                  <c:v>'19 Q4</c:v>
                </c:pt>
                <c:pt idx="13">
                  <c:v>'20 Q1</c:v>
                </c:pt>
                <c:pt idx="14">
                  <c:v>'20 Q2</c:v>
                </c:pt>
                <c:pt idx="15">
                  <c:v>'20 Q3</c:v>
                </c:pt>
                <c:pt idx="16">
                  <c:v>'20 Q4</c:v>
                </c:pt>
                <c:pt idx="17">
                  <c:v>'21 Q1</c:v>
                </c:pt>
                <c:pt idx="18">
                  <c:v>'21 Q2</c:v>
                </c:pt>
                <c:pt idx="19">
                  <c:v>'21 Q3</c:v>
                </c:pt>
                <c:pt idx="20">
                  <c:v>'21 Q4</c:v>
                </c:pt>
              </c:strCache>
            </c:strRef>
          </c:cat>
          <c:val>
            <c:numRef>
              <c:f>'Netflix vs Disney Chart'!$B$6:$V$6</c:f>
              <c:numCache>
                <c:formatCode>General</c:formatCode>
                <c:ptCount val="21"/>
                <c:pt idx="12" formatCode="#,##0">
                  <c:v>26500000</c:v>
                </c:pt>
                <c:pt idx="13" formatCode="#,##0">
                  <c:v>33500000</c:v>
                </c:pt>
                <c:pt idx="14" formatCode="#,##0">
                  <c:v>57500000</c:v>
                </c:pt>
                <c:pt idx="15" formatCode="#,##0">
                  <c:v>73700000</c:v>
                </c:pt>
                <c:pt idx="16" formatCode="#,##0">
                  <c:v>94900000</c:v>
                </c:pt>
                <c:pt idx="17" formatCode="#,##0">
                  <c:v>103600000</c:v>
                </c:pt>
                <c:pt idx="18" formatCode="#,##0">
                  <c:v>116000000</c:v>
                </c:pt>
                <c:pt idx="19" formatCode="#,##0">
                  <c:v>118100000</c:v>
                </c:pt>
                <c:pt idx="20" formatCode="#,##0">
                  <c:v>129800000</c:v>
                </c:pt>
              </c:numCache>
            </c:numRef>
          </c:val>
          <c:smooth val="0"/>
          <c:extLst>
            <c:ext xmlns:c16="http://schemas.microsoft.com/office/drawing/2014/chart" uri="{C3380CC4-5D6E-409C-BE32-E72D297353CC}">
              <c16:uniqueId val="{00000001-5678-FF49-870D-FFCC3DC6723B}"/>
            </c:ext>
          </c:extLst>
        </c:ser>
        <c:dLbls>
          <c:showLegendKey val="0"/>
          <c:showVal val="0"/>
          <c:showCatName val="0"/>
          <c:showSerName val="0"/>
          <c:showPercent val="0"/>
          <c:showBubbleSize val="0"/>
        </c:dLbls>
        <c:marker val="1"/>
        <c:smooth val="0"/>
        <c:axId val="1782261408"/>
        <c:axId val="1782264048"/>
      </c:lineChart>
      <c:catAx>
        <c:axId val="178226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782264048"/>
        <c:crosses val="autoZero"/>
        <c:auto val="1"/>
        <c:lblAlgn val="ctr"/>
        <c:lblOffset val="100"/>
        <c:noMultiLvlLbl val="0"/>
      </c:catAx>
      <c:valAx>
        <c:axId val="17822640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782261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19050</xdr:colOff>
      <xdr:row>5</xdr:row>
      <xdr:rowOff>76200</xdr:rowOff>
    </xdr:from>
    <xdr:to>
      <xdr:col>8</xdr:col>
      <xdr:colOff>69850</xdr:colOff>
      <xdr:row>27</xdr:row>
      <xdr:rowOff>177800</xdr:rowOff>
    </xdr:to>
    <xdr:graphicFrame macro="">
      <xdr:nvGraphicFramePr>
        <xdr:cNvPr id="5" name="Chart 4">
          <a:extLst>
            <a:ext uri="{FF2B5EF4-FFF2-40B4-BE49-F238E27FC236}">
              <a16:creationId xmlns:a16="http://schemas.microsoft.com/office/drawing/2014/main" id="{AA77C06A-5A49-714C-80F7-C526F9D76DE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50800</xdr:rowOff>
    </xdr:from>
    <xdr:to>
      <xdr:col>8</xdr:col>
      <xdr:colOff>50800</xdr:colOff>
      <xdr:row>54</xdr:row>
      <xdr:rowOff>152400</xdr:rowOff>
    </xdr:to>
    <xdr:graphicFrame macro="">
      <xdr:nvGraphicFramePr>
        <xdr:cNvPr id="6" name="Chart 5">
          <a:extLst>
            <a:ext uri="{FF2B5EF4-FFF2-40B4-BE49-F238E27FC236}">
              <a16:creationId xmlns:a16="http://schemas.microsoft.com/office/drawing/2014/main" id="{DDC61B9E-72A2-E848-BAB3-B1D8EA0D55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59</xdr:row>
      <xdr:rowOff>38100</xdr:rowOff>
    </xdr:from>
    <xdr:to>
      <xdr:col>8</xdr:col>
      <xdr:colOff>50800</xdr:colOff>
      <xdr:row>81</xdr:row>
      <xdr:rowOff>139700</xdr:rowOff>
    </xdr:to>
    <xdr:graphicFrame macro="">
      <xdr:nvGraphicFramePr>
        <xdr:cNvPr id="7" name="Chart 6">
          <a:extLst>
            <a:ext uri="{FF2B5EF4-FFF2-40B4-BE49-F238E27FC236}">
              <a16:creationId xmlns:a16="http://schemas.microsoft.com/office/drawing/2014/main" id="{65E52944-05D5-0648-BB29-7D5D1A9B3A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86</xdr:row>
      <xdr:rowOff>50800</xdr:rowOff>
    </xdr:from>
    <xdr:to>
      <xdr:col>8</xdr:col>
      <xdr:colOff>50800</xdr:colOff>
      <xdr:row>108</xdr:row>
      <xdr:rowOff>152400</xdr:rowOff>
    </xdr:to>
    <xdr:graphicFrame macro="">
      <xdr:nvGraphicFramePr>
        <xdr:cNvPr id="8" name="Chart 7">
          <a:extLst>
            <a:ext uri="{FF2B5EF4-FFF2-40B4-BE49-F238E27FC236}">
              <a16:creationId xmlns:a16="http://schemas.microsoft.com/office/drawing/2014/main" id="{F633F062-D499-C043-9B60-261485D3C8A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113</xdr:row>
      <xdr:rowOff>63500</xdr:rowOff>
    </xdr:from>
    <xdr:to>
      <xdr:col>8</xdr:col>
      <xdr:colOff>50800</xdr:colOff>
      <xdr:row>135</xdr:row>
      <xdr:rowOff>165100</xdr:rowOff>
    </xdr:to>
    <xdr:graphicFrame macro="">
      <xdr:nvGraphicFramePr>
        <xdr:cNvPr id="2" name="Chart 1">
          <a:extLst>
            <a:ext uri="{FF2B5EF4-FFF2-40B4-BE49-F238E27FC236}">
              <a16:creationId xmlns:a16="http://schemas.microsoft.com/office/drawing/2014/main" id="{4B238DCD-2E0B-1B41-B0C9-531D6CA617E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141</xdr:row>
      <xdr:rowOff>63500</xdr:rowOff>
    </xdr:from>
    <xdr:to>
      <xdr:col>8</xdr:col>
      <xdr:colOff>50800</xdr:colOff>
      <xdr:row>163</xdr:row>
      <xdr:rowOff>165100</xdr:rowOff>
    </xdr:to>
    <xdr:graphicFrame macro="">
      <xdr:nvGraphicFramePr>
        <xdr:cNvPr id="3" name="Chart 2">
          <a:extLst>
            <a:ext uri="{FF2B5EF4-FFF2-40B4-BE49-F238E27FC236}">
              <a16:creationId xmlns:a16="http://schemas.microsoft.com/office/drawing/2014/main" id="{E9FD56D3-5A7C-7949-851F-87BCBAE65D9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12700</xdr:colOff>
      <xdr:row>169</xdr:row>
      <xdr:rowOff>114300</xdr:rowOff>
    </xdr:from>
    <xdr:to>
      <xdr:col>9</xdr:col>
      <xdr:colOff>895350</xdr:colOff>
      <xdr:row>194</xdr:row>
      <xdr:rowOff>114300</xdr:rowOff>
    </xdr:to>
    <xdr:graphicFrame macro="">
      <xdr:nvGraphicFramePr>
        <xdr:cNvPr id="9" name="Chart 8">
          <a:extLst>
            <a:ext uri="{FF2B5EF4-FFF2-40B4-BE49-F238E27FC236}">
              <a16:creationId xmlns:a16="http://schemas.microsoft.com/office/drawing/2014/main" id="{EF3AB5F3-940C-4A4B-8F38-DD6387AD76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xdr:colOff>
      <xdr:row>7</xdr:row>
      <xdr:rowOff>0</xdr:rowOff>
    </xdr:from>
    <xdr:to>
      <xdr:col>12</xdr:col>
      <xdr:colOff>25400</xdr:colOff>
      <xdr:row>30</xdr:row>
      <xdr:rowOff>177800</xdr:rowOff>
    </xdr:to>
    <xdr:graphicFrame macro="">
      <xdr:nvGraphicFramePr>
        <xdr:cNvPr id="2" name="Chart 1">
          <a:extLst>
            <a:ext uri="{FF2B5EF4-FFF2-40B4-BE49-F238E27FC236}">
              <a16:creationId xmlns:a16="http://schemas.microsoft.com/office/drawing/2014/main" id="{6960EAED-24ED-3740-BCB7-D09BB1413B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7A2DD-0192-1B4A-8E05-9FE3272F509A}">
  <dimension ref="A1:Z187"/>
  <sheetViews>
    <sheetView showGridLines="0" tabSelected="1" zoomScale="130" zoomScaleNormal="130" workbookViewId="0">
      <pane xSplit="2" ySplit="4" topLeftCell="M158" activePane="bottomRight" state="frozen"/>
      <selection activeCell="T24" sqref="T24"/>
      <selection pane="topRight" activeCell="T24" sqref="T24"/>
      <selection pane="bottomLeft" activeCell="T24" sqref="T24"/>
      <selection pane="bottomRight" activeCell="T156" sqref="T156"/>
    </sheetView>
  </sheetViews>
  <sheetFormatPr baseColWidth="10" defaultRowHeight="17" x14ac:dyDescent="0.25"/>
  <cols>
    <col min="1" max="1" width="35.33203125" style="1" customWidth="1"/>
    <col min="2" max="2" width="11.1640625" style="1" bestFit="1" customWidth="1"/>
    <col min="3" max="3" width="11.1640625" style="1" customWidth="1"/>
    <col min="4" max="4" width="12.1640625" style="1" bestFit="1" customWidth="1"/>
    <col min="5" max="5" width="11.6640625" style="1" bestFit="1" customWidth="1"/>
    <col min="6" max="6" width="12.1640625" style="1" bestFit="1" customWidth="1"/>
    <col min="7" max="7" width="11.5" style="1" bestFit="1" customWidth="1"/>
    <col min="8" max="8" width="12" style="1" bestFit="1" customWidth="1"/>
    <col min="9" max="9" width="11.83203125" style="1" bestFit="1" customWidth="1"/>
    <col min="10" max="10" width="12.1640625" style="1" bestFit="1" customWidth="1"/>
    <col min="11" max="11" width="12" style="1" bestFit="1" customWidth="1"/>
    <col min="12" max="12" width="12.1640625" style="1" bestFit="1" customWidth="1"/>
    <col min="13" max="13" width="11.5" style="1" bestFit="1" customWidth="1"/>
    <col min="14" max="14" width="12" style="1" bestFit="1" customWidth="1"/>
    <col min="15" max="15" width="12.33203125" style="1" bestFit="1" customWidth="1"/>
    <col min="16" max="16" width="12.1640625" style="1" bestFit="1" customWidth="1"/>
    <col min="17" max="17" width="12.33203125" style="1" bestFit="1" customWidth="1"/>
    <col min="18" max="18" width="11.83203125" style="1" bestFit="1" customWidth="1"/>
    <col min="19" max="23" width="11.83203125" style="1" customWidth="1"/>
    <col min="24" max="24" width="15" style="6" bestFit="1" customWidth="1"/>
    <col min="25" max="25" width="15.33203125" style="6" bestFit="1" customWidth="1"/>
    <col min="26" max="26" width="18.1640625" style="6" bestFit="1" customWidth="1"/>
    <col min="27" max="16384" width="10.83203125" style="1"/>
  </cols>
  <sheetData>
    <row r="1" spans="1:26" ht="22" x14ac:dyDescent="0.3">
      <c r="A1" s="27" t="s">
        <v>311</v>
      </c>
    </row>
    <row r="2" spans="1:26" x14ac:dyDescent="0.25">
      <c r="C2" s="110">
        <v>2017</v>
      </c>
      <c r="D2" s="110"/>
      <c r="E2" s="110"/>
      <c r="F2" s="109">
        <v>2018</v>
      </c>
      <c r="G2" s="109"/>
      <c r="H2" s="109"/>
      <c r="I2" s="109"/>
      <c r="J2" s="111">
        <v>2019</v>
      </c>
      <c r="K2" s="111"/>
      <c r="L2" s="112"/>
      <c r="M2" s="112"/>
      <c r="N2" s="110">
        <v>2020</v>
      </c>
      <c r="O2" s="108"/>
      <c r="P2" s="108"/>
      <c r="Q2" s="108"/>
      <c r="R2" s="113">
        <v>2021</v>
      </c>
      <c r="S2" s="108"/>
      <c r="T2" s="108"/>
      <c r="U2" s="108"/>
      <c r="V2" s="115">
        <v>2022</v>
      </c>
      <c r="W2" s="108"/>
      <c r="X2" s="106" t="s">
        <v>152</v>
      </c>
      <c r="Y2" s="107"/>
      <c r="Z2" s="108"/>
    </row>
    <row r="3" spans="1:26" x14ac:dyDescent="0.25">
      <c r="C3" s="2">
        <v>1</v>
      </c>
      <c r="D3" s="2">
        <v>2</v>
      </c>
      <c r="E3" s="2">
        <v>3</v>
      </c>
      <c r="F3" s="4">
        <v>4</v>
      </c>
      <c r="G3" s="4">
        <v>5</v>
      </c>
      <c r="H3" s="4">
        <v>6</v>
      </c>
      <c r="I3" s="4">
        <v>7</v>
      </c>
      <c r="J3" s="5">
        <v>8</v>
      </c>
      <c r="K3" s="5">
        <v>9</v>
      </c>
      <c r="L3" s="5">
        <v>10</v>
      </c>
      <c r="M3" s="5">
        <v>11</v>
      </c>
      <c r="N3" s="2">
        <v>12</v>
      </c>
      <c r="O3" s="2">
        <v>13</v>
      </c>
      <c r="P3" s="2">
        <v>14</v>
      </c>
      <c r="Q3" s="2">
        <v>15</v>
      </c>
      <c r="R3" s="3">
        <v>16</v>
      </c>
      <c r="S3" s="3">
        <v>17</v>
      </c>
      <c r="T3" s="3">
        <v>18</v>
      </c>
      <c r="U3" s="3">
        <v>19</v>
      </c>
      <c r="V3" s="17">
        <v>20</v>
      </c>
      <c r="W3" s="17">
        <v>21</v>
      </c>
      <c r="X3" s="107"/>
      <c r="Y3" s="107"/>
      <c r="Z3" s="108"/>
    </row>
    <row r="4" spans="1:26" ht="53" customHeight="1" x14ac:dyDescent="0.25">
      <c r="C4" s="22" t="s">
        <v>3</v>
      </c>
      <c r="D4" s="22" t="s">
        <v>0</v>
      </c>
      <c r="E4" s="22" t="s">
        <v>1</v>
      </c>
      <c r="F4" s="22" t="s">
        <v>2</v>
      </c>
      <c r="G4" s="22" t="s">
        <v>3</v>
      </c>
      <c r="H4" s="22" t="s">
        <v>0</v>
      </c>
      <c r="I4" s="22" t="s">
        <v>1</v>
      </c>
      <c r="J4" s="22" t="s">
        <v>2</v>
      </c>
      <c r="K4" s="22" t="s">
        <v>3</v>
      </c>
      <c r="L4" s="22" t="s">
        <v>0</v>
      </c>
      <c r="M4" s="22" t="s">
        <v>1</v>
      </c>
      <c r="N4" s="22" t="s">
        <v>2</v>
      </c>
      <c r="O4" s="22" t="s">
        <v>3</v>
      </c>
      <c r="P4" s="22" t="s">
        <v>0</v>
      </c>
      <c r="Q4" s="22" t="s">
        <v>1</v>
      </c>
      <c r="R4" s="22" t="s">
        <v>2</v>
      </c>
      <c r="S4" s="22" t="s">
        <v>3</v>
      </c>
      <c r="T4" s="22" t="s">
        <v>0</v>
      </c>
      <c r="U4" s="22" t="s">
        <v>1</v>
      </c>
      <c r="V4" s="22" t="s">
        <v>2</v>
      </c>
      <c r="W4" s="22" t="s">
        <v>3</v>
      </c>
      <c r="X4" s="22" t="s">
        <v>75</v>
      </c>
      <c r="Y4" s="38" t="s">
        <v>156</v>
      </c>
      <c r="Z4" s="38" t="s">
        <v>157</v>
      </c>
    </row>
    <row r="5" spans="1:26" x14ac:dyDescent="0.25">
      <c r="A5" s="1" t="s">
        <v>355</v>
      </c>
      <c r="B5" s="1" t="s">
        <v>37</v>
      </c>
      <c r="C5" s="23"/>
      <c r="D5" s="23"/>
      <c r="E5" s="23"/>
      <c r="F5" s="23">
        <v>2800000</v>
      </c>
      <c r="G5" s="23"/>
      <c r="H5" s="23"/>
      <c r="I5" s="23"/>
      <c r="J5" s="23">
        <v>3300000</v>
      </c>
      <c r="K5" s="23">
        <v>3500000</v>
      </c>
      <c r="L5" s="23">
        <v>3800000</v>
      </c>
      <c r="M5" s="23"/>
      <c r="N5" s="23">
        <v>4395000</v>
      </c>
      <c r="O5" s="23">
        <v>5001000</v>
      </c>
      <c r="P5" s="23">
        <v>5700000</v>
      </c>
      <c r="Q5" s="23">
        <v>6100000</v>
      </c>
      <c r="R5" s="23">
        <v>6690000</v>
      </c>
      <c r="S5" s="23">
        <v>6991000</v>
      </c>
      <c r="T5" s="23"/>
      <c r="U5" s="23">
        <v>7600000</v>
      </c>
      <c r="V5" s="23">
        <v>8005000</v>
      </c>
      <c r="W5" s="23">
        <v>9620000</v>
      </c>
      <c r="X5" s="116" t="s">
        <v>235</v>
      </c>
      <c r="Y5" s="8"/>
      <c r="Z5" s="19"/>
    </row>
    <row r="6" spans="1:26" x14ac:dyDescent="0.25">
      <c r="A6" s="1" t="s">
        <v>356</v>
      </c>
      <c r="B6" s="1" t="s">
        <v>37</v>
      </c>
      <c r="C6" s="23">
        <f>'NYT data'!G28</f>
        <v>2333000</v>
      </c>
      <c r="D6" s="23">
        <f>'NYT data'!H28</f>
        <v>2487000</v>
      </c>
      <c r="E6" s="23">
        <f>'NYT data'!I28</f>
        <v>2644000</v>
      </c>
      <c r="F6" s="23">
        <f>'NYT data'!J28</f>
        <v>2783000</v>
      </c>
      <c r="G6" s="23">
        <f>'NYT data'!K28</f>
        <v>2892000</v>
      </c>
      <c r="H6" s="23">
        <f>'NYT data'!L28</f>
        <v>3095000</v>
      </c>
      <c r="I6" s="23">
        <f>'NYT data'!M28</f>
        <v>3360000</v>
      </c>
      <c r="J6" s="23">
        <f>'NYT data'!N28</f>
        <v>3583000</v>
      </c>
      <c r="K6" s="23">
        <f>'NYT data'!O28</f>
        <v>3780000</v>
      </c>
      <c r="L6" s="23">
        <f>'NYT data'!P28</f>
        <v>4053000</v>
      </c>
      <c r="M6" s="23">
        <f>'NYT data'!Q28</f>
        <v>4395000</v>
      </c>
      <c r="N6" s="23">
        <f>'NYT data'!R28</f>
        <v>5001000</v>
      </c>
      <c r="O6" s="23">
        <f>'NYT data'!S28</f>
        <v>5670000</v>
      </c>
      <c r="P6" s="23">
        <f>'NYT data'!T28</f>
        <v>6063000</v>
      </c>
      <c r="Q6" s="23">
        <f>'NYT data'!U28</f>
        <v>6690000</v>
      </c>
      <c r="R6" s="23">
        <v>6991000</v>
      </c>
      <c r="S6" s="23">
        <v>7133000</v>
      </c>
      <c r="T6" s="23">
        <v>7588000</v>
      </c>
      <c r="U6" s="23">
        <v>8005000</v>
      </c>
      <c r="V6" s="23">
        <v>9620000</v>
      </c>
      <c r="W6" s="23"/>
      <c r="X6" s="20">
        <f>(((U6/C6)^(1/(U3-C3)))-1)</f>
        <v>7.0895350981227789E-2</v>
      </c>
      <c r="Y6" s="21">
        <f>U6/T6-1</f>
        <v>5.4955192409066989E-2</v>
      </c>
      <c r="Z6" s="21">
        <f>T6/S6-1</f>
        <v>6.3788027477919451E-2</v>
      </c>
    </row>
    <row r="7" spans="1:26" x14ac:dyDescent="0.25">
      <c r="A7" s="1" t="s">
        <v>354</v>
      </c>
      <c r="B7" s="1" t="s">
        <v>37</v>
      </c>
      <c r="C7" s="23"/>
      <c r="D7" s="23"/>
      <c r="E7" s="23"/>
      <c r="F7" s="23"/>
      <c r="G7" s="23"/>
      <c r="H7" s="23"/>
      <c r="I7" s="23"/>
      <c r="J7" s="23"/>
      <c r="K7" s="23"/>
      <c r="L7" s="23"/>
      <c r="M7" s="23"/>
      <c r="N7" s="23"/>
      <c r="O7" s="23"/>
      <c r="P7" s="23"/>
      <c r="Q7" s="23"/>
      <c r="R7" s="23">
        <v>6101000</v>
      </c>
      <c r="S7" s="23"/>
      <c r="T7" s="23"/>
      <c r="U7" s="23"/>
      <c r="V7" s="23">
        <v>8328000</v>
      </c>
      <c r="W7" s="23"/>
      <c r="X7" s="126"/>
      <c r="Y7" s="21"/>
      <c r="Z7" s="21"/>
    </row>
    <row r="8" spans="1:26" x14ac:dyDescent="0.25">
      <c r="A8" s="1" t="s">
        <v>4</v>
      </c>
      <c r="B8" s="1" t="s">
        <v>37</v>
      </c>
      <c r="C8" s="23"/>
      <c r="D8" s="23"/>
      <c r="E8" s="23">
        <v>1389000</v>
      </c>
      <c r="F8" s="23"/>
      <c r="G8" s="23"/>
      <c r="H8" s="23"/>
      <c r="I8" s="23">
        <v>1500000</v>
      </c>
      <c r="J8" s="23"/>
      <c r="K8" s="23">
        <v>1800000</v>
      </c>
      <c r="L8" s="23">
        <v>1829000</v>
      </c>
      <c r="M8" s="23"/>
      <c r="N8" s="23">
        <v>2200000</v>
      </c>
      <c r="O8" s="23"/>
      <c r="P8" s="23">
        <v>2200000</v>
      </c>
      <c r="Q8" s="23">
        <v>2460000</v>
      </c>
      <c r="R8" s="23"/>
      <c r="S8" s="23"/>
      <c r="T8" s="23">
        <v>2700000</v>
      </c>
      <c r="U8" s="23"/>
      <c r="V8" s="23">
        <v>2900000</v>
      </c>
      <c r="W8" s="23">
        <v>3000000</v>
      </c>
      <c r="X8" s="20">
        <f>((W8/E8)^(1/(W3-E3)))-1</f>
        <v>4.370757101022793E-2</v>
      </c>
      <c r="Y8" s="20">
        <f>W8/V8-1</f>
        <v>3.4482758620689724E-2</v>
      </c>
      <c r="Z8" s="21">
        <f>W8/V8-1</f>
        <v>3.4482758620689724E-2</v>
      </c>
    </row>
    <row r="9" spans="1:26" x14ac:dyDescent="0.25">
      <c r="A9" s="1" t="s">
        <v>5</v>
      </c>
      <c r="B9" s="1" t="s">
        <v>37</v>
      </c>
      <c r="C9" s="23"/>
      <c r="D9" s="23">
        <v>1000000</v>
      </c>
      <c r="E9" s="23"/>
      <c r="F9" s="23"/>
      <c r="G9" s="23"/>
      <c r="H9" s="23">
        <v>1200000</v>
      </c>
      <c r="I9" s="23"/>
      <c r="J9" s="23">
        <v>1500000</v>
      </c>
      <c r="K9" s="23"/>
      <c r="L9" s="23"/>
      <c r="M9" s="23"/>
      <c r="N9" s="23"/>
      <c r="O9" s="23">
        <v>2000000</v>
      </c>
      <c r="P9" s="23"/>
      <c r="Q9" s="23">
        <v>3000000</v>
      </c>
      <c r="R9" s="23"/>
      <c r="S9" s="23"/>
      <c r="T9" s="23"/>
      <c r="U9" s="23">
        <v>2700000</v>
      </c>
      <c r="V9" s="23"/>
      <c r="W9" s="23"/>
      <c r="X9" s="20">
        <f>(((U9/D9)^(1/(U3-D3)))-1)</f>
        <v>6.0167139940381142E-2</v>
      </c>
      <c r="Y9" s="20">
        <f>U9/Q9-1</f>
        <v>-9.9999999999999978E-2</v>
      </c>
      <c r="Z9" s="21" t="s">
        <v>236</v>
      </c>
    </row>
    <row r="10" spans="1:26" x14ac:dyDescent="0.25">
      <c r="A10" s="1" t="s">
        <v>15</v>
      </c>
      <c r="B10" s="1" t="s">
        <v>37</v>
      </c>
      <c r="C10" s="23"/>
      <c r="D10" s="23"/>
      <c r="E10" s="23"/>
      <c r="F10" s="23">
        <v>100000</v>
      </c>
      <c r="G10" s="23"/>
      <c r="H10" s="23">
        <v>100000</v>
      </c>
      <c r="I10" s="23"/>
      <c r="J10" s="23"/>
      <c r="K10" s="23"/>
      <c r="L10" s="23">
        <v>600000</v>
      </c>
      <c r="M10" s="23"/>
      <c r="N10" s="23"/>
      <c r="O10" s="23"/>
      <c r="P10" s="23">
        <v>1000000</v>
      </c>
      <c r="Q10" s="23"/>
      <c r="R10" s="23"/>
      <c r="S10" s="23">
        <v>1200000</v>
      </c>
      <c r="T10" s="23"/>
      <c r="U10" s="23">
        <v>1200000</v>
      </c>
      <c r="V10" s="23"/>
      <c r="W10" s="23">
        <v>1117000</v>
      </c>
      <c r="X10" s="20">
        <f>(((W10/F10)^(1/(W3-F3)))-1)</f>
        <v>0.15252455413669463</v>
      </c>
      <c r="Y10" s="20">
        <f>W10/S10-1</f>
        <v>-6.916666666666671E-2</v>
      </c>
      <c r="Z10" s="21" t="s">
        <v>236</v>
      </c>
    </row>
    <row r="11" spans="1:26" x14ac:dyDescent="0.25">
      <c r="A11" s="1" t="s">
        <v>359</v>
      </c>
      <c r="B11" s="1" t="s">
        <v>37</v>
      </c>
      <c r="C11" s="23"/>
      <c r="D11" s="23"/>
      <c r="E11" s="23"/>
      <c r="F11" s="23"/>
      <c r="G11" s="23"/>
      <c r="H11" s="23"/>
      <c r="I11" s="23"/>
      <c r="J11" s="23"/>
      <c r="K11" s="23"/>
      <c r="L11" s="23"/>
      <c r="M11" s="23"/>
      <c r="N11" s="23"/>
      <c r="O11" s="23"/>
      <c r="P11" s="23"/>
      <c r="Q11" s="23"/>
      <c r="R11" s="23"/>
      <c r="S11" s="23"/>
      <c r="T11" s="23"/>
      <c r="U11" s="23"/>
      <c r="V11" s="23"/>
      <c r="W11" s="23">
        <v>1025000</v>
      </c>
      <c r="X11" s="20" t="s">
        <v>236</v>
      </c>
      <c r="Y11" s="20" t="s">
        <v>236</v>
      </c>
      <c r="Z11" s="21" t="s">
        <v>236</v>
      </c>
    </row>
    <row r="12" spans="1:26" x14ac:dyDescent="0.25">
      <c r="A12" s="1" t="s">
        <v>87</v>
      </c>
      <c r="B12" s="1" t="s">
        <v>38</v>
      </c>
      <c r="C12" s="23"/>
      <c r="D12" s="23"/>
      <c r="E12" s="23">
        <v>300000</v>
      </c>
      <c r="F12" s="23"/>
      <c r="G12" s="23">
        <v>570000</v>
      </c>
      <c r="H12" s="23"/>
      <c r="I12" s="23"/>
      <c r="J12" s="23">
        <v>655000</v>
      </c>
      <c r="K12" s="23"/>
      <c r="L12" s="23">
        <v>655000</v>
      </c>
      <c r="M12" s="23"/>
      <c r="N12" s="23"/>
      <c r="O12" s="23"/>
      <c r="P12" s="23">
        <v>790000</v>
      </c>
      <c r="Q12" s="23">
        <v>900000</v>
      </c>
      <c r="R12" s="23"/>
      <c r="S12" s="23"/>
      <c r="T12" s="23">
        <v>961000</v>
      </c>
      <c r="U12" s="23"/>
      <c r="V12" s="23">
        <v>1000035</v>
      </c>
      <c r="W12" s="23"/>
      <c r="X12" s="20">
        <f>(((V12/E12)^(1/(V3-E3)))-1)</f>
        <v>7.3392279805580607E-2</v>
      </c>
      <c r="Y12" s="20">
        <f>V12/T12-1</f>
        <v>4.0619146722164379E-2</v>
      </c>
      <c r="Z12" s="21" t="s">
        <v>236</v>
      </c>
    </row>
    <row r="13" spans="1:26" x14ac:dyDescent="0.25">
      <c r="A13" s="1" t="s">
        <v>6</v>
      </c>
      <c r="B13" s="1" t="s">
        <v>38</v>
      </c>
      <c r="C13" s="23"/>
      <c r="D13" s="23"/>
      <c r="E13" s="23">
        <v>720000</v>
      </c>
      <c r="F13" s="23"/>
      <c r="G13" s="23"/>
      <c r="H13" s="23">
        <v>740000</v>
      </c>
      <c r="I13" s="23"/>
      <c r="J13" s="23">
        <v>1000000</v>
      </c>
      <c r="K13" s="23"/>
      <c r="L13" s="23">
        <v>796000</v>
      </c>
      <c r="M13" s="23"/>
      <c r="N13" s="23">
        <v>1300000</v>
      </c>
      <c r="O13" s="23"/>
      <c r="P13" s="23"/>
      <c r="Q13" s="23"/>
      <c r="R13" s="23"/>
      <c r="S13" s="23"/>
      <c r="T13" s="23"/>
      <c r="U13" s="23"/>
      <c r="V13" s="23">
        <v>1000000</v>
      </c>
      <c r="W13" s="23"/>
      <c r="X13" s="20" t="s">
        <v>236</v>
      </c>
      <c r="Y13" s="20" t="s">
        <v>236</v>
      </c>
      <c r="Z13" s="21" t="s">
        <v>236</v>
      </c>
    </row>
    <row r="14" spans="1:26" x14ac:dyDescent="0.25">
      <c r="A14" s="1" t="s">
        <v>201</v>
      </c>
      <c r="B14" s="1" t="s">
        <v>37</v>
      </c>
      <c r="C14" s="23"/>
      <c r="D14" s="23"/>
      <c r="E14" s="23"/>
      <c r="F14" s="23"/>
      <c r="G14" s="23"/>
      <c r="H14" s="23"/>
      <c r="I14" s="23"/>
      <c r="J14" s="23"/>
      <c r="K14" s="23"/>
      <c r="L14" s="23"/>
      <c r="M14" s="23"/>
      <c r="N14" s="23"/>
      <c r="O14" s="23"/>
      <c r="P14" s="23"/>
      <c r="Q14" s="23"/>
      <c r="R14" s="23"/>
      <c r="S14" s="23">
        <v>500000</v>
      </c>
      <c r="T14" s="23"/>
      <c r="U14" s="23">
        <v>1000000</v>
      </c>
      <c r="V14" s="23"/>
      <c r="W14" s="23"/>
      <c r="X14" s="20">
        <f>(((U14/S14)^(1/(U3-S3)))-1)</f>
        <v>0.41421356237309515</v>
      </c>
      <c r="Y14" s="21">
        <f>U14/S14-1</f>
        <v>1</v>
      </c>
      <c r="Z14" s="21" t="s">
        <v>236</v>
      </c>
    </row>
    <row r="15" spans="1:26" x14ac:dyDescent="0.25">
      <c r="A15" s="1" t="s">
        <v>59</v>
      </c>
      <c r="B15" s="1" t="s">
        <v>60</v>
      </c>
      <c r="C15" s="23"/>
      <c r="D15" s="23"/>
      <c r="E15" s="23"/>
      <c r="F15" s="23"/>
      <c r="G15" s="23"/>
      <c r="H15" s="23"/>
      <c r="I15" s="23">
        <v>200000</v>
      </c>
      <c r="J15" s="23"/>
      <c r="K15" s="23"/>
      <c r="L15" s="23">
        <v>300000</v>
      </c>
      <c r="M15" s="23"/>
      <c r="N15" s="23"/>
      <c r="O15" s="23">
        <v>510000</v>
      </c>
      <c r="P15" s="23"/>
      <c r="Q15" s="23"/>
      <c r="R15" s="23"/>
      <c r="S15" s="23">
        <v>700000</v>
      </c>
      <c r="T15" s="23"/>
      <c r="U15" s="23"/>
      <c r="V15" s="23"/>
      <c r="W15" s="23">
        <v>850000</v>
      </c>
      <c r="X15" s="20">
        <f>(((W15/I15)^(1/(W3-I3)))-1)</f>
        <v>0.10888095252950758</v>
      </c>
      <c r="Y15" s="20">
        <f>W15/S15-1</f>
        <v>0.21428571428571419</v>
      </c>
      <c r="Z15" s="21" t="s">
        <v>236</v>
      </c>
    </row>
    <row r="16" spans="1:26" x14ac:dyDescent="0.25">
      <c r="A16" s="1" t="s">
        <v>238</v>
      </c>
      <c r="B16" s="1" t="s">
        <v>56</v>
      </c>
      <c r="C16" s="23"/>
      <c r="D16" s="23"/>
      <c r="E16" s="23"/>
      <c r="F16" s="23"/>
      <c r="G16" s="23">
        <v>559000</v>
      </c>
      <c r="H16" s="23"/>
      <c r="I16" s="23"/>
      <c r="J16" s="23">
        <v>650000</v>
      </c>
      <c r="K16" s="23"/>
      <c r="L16" s="23">
        <v>650000</v>
      </c>
      <c r="M16" s="23"/>
      <c r="N16" s="23">
        <v>700000</v>
      </c>
      <c r="O16" s="23">
        <v>767978</v>
      </c>
      <c r="P16" s="23"/>
      <c r="Q16" s="23"/>
      <c r="R16" s="23"/>
      <c r="S16" s="23">
        <v>816682</v>
      </c>
      <c r="T16" s="23"/>
      <c r="U16" s="23"/>
      <c r="V16" s="23"/>
      <c r="W16" s="23"/>
      <c r="X16" s="20">
        <f>(((S16/G16)^(1/(S3-G3)))-1)</f>
        <v>3.2096007326507969E-2</v>
      </c>
      <c r="Y16" s="20">
        <f>S16/O16-1</f>
        <v>6.3418483341970644E-2</v>
      </c>
      <c r="Z16" s="21" t="s">
        <v>236</v>
      </c>
    </row>
    <row r="17" spans="1:26" x14ac:dyDescent="0.25">
      <c r="A17" s="1" t="s">
        <v>212</v>
      </c>
      <c r="B17" s="1" t="s">
        <v>37</v>
      </c>
      <c r="C17" s="23"/>
      <c r="D17" s="23"/>
      <c r="E17" s="23"/>
      <c r="F17" s="23"/>
      <c r="G17" s="23"/>
      <c r="H17" s="23"/>
      <c r="I17" s="23"/>
      <c r="J17" s="23"/>
      <c r="K17" s="23"/>
      <c r="L17" s="23"/>
      <c r="M17" s="23"/>
      <c r="N17" s="23"/>
      <c r="O17" s="23"/>
      <c r="P17" s="23"/>
      <c r="Q17" s="23"/>
      <c r="R17" s="23">
        <v>725000</v>
      </c>
      <c r="S17" s="7"/>
      <c r="T17" s="23"/>
      <c r="U17" s="23"/>
      <c r="V17" s="23"/>
      <c r="W17" s="23"/>
      <c r="X17" s="20" t="s">
        <v>236</v>
      </c>
      <c r="Y17" s="20" t="s">
        <v>236</v>
      </c>
      <c r="Z17" s="21" t="s">
        <v>236</v>
      </c>
    </row>
    <row r="18" spans="1:26" x14ac:dyDescent="0.25">
      <c r="A18" s="1" t="s">
        <v>76</v>
      </c>
      <c r="B18" s="1" t="s">
        <v>39</v>
      </c>
      <c r="C18" s="23"/>
      <c r="D18" s="23"/>
      <c r="E18" s="23"/>
      <c r="F18" s="23">
        <v>390498</v>
      </c>
      <c r="G18" s="23"/>
      <c r="H18" s="23"/>
      <c r="I18" s="23">
        <v>423000</v>
      </c>
      <c r="J18" s="23"/>
      <c r="K18" s="23"/>
      <c r="L18" s="23">
        <v>450055</v>
      </c>
      <c r="M18" s="23"/>
      <c r="N18" s="23">
        <v>467540</v>
      </c>
      <c r="O18" s="23">
        <v>484285</v>
      </c>
      <c r="P18" s="23">
        <v>489254</v>
      </c>
      <c r="Q18" s="23">
        <v>493646</v>
      </c>
      <c r="R18" s="23">
        <v>515276</v>
      </c>
      <c r="S18" s="23">
        <v>534194</v>
      </c>
      <c r="T18" s="23">
        <v>574761</v>
      </c>
      <c r="U18" s="23"/>
      <c r="V18" s="23">
        <v>594371</v>
      </c>
      <c r="W18" s="23">
        <v>603284</v>
      </c>
      <c r="X18" s="20">
        <f>(((W18/F18)^(1/(W3-F3)))-1)</f>
        <v>2.5916325383351424E-2</v>
      </c>
      <c r="Y18" s="20">
        <f>W18/T18-1</f>
        <v>4.9625844481445247E-2</v>
      </c>
      <c r="Z18" s="21">
        <f>W18/V18-1</f>
        <v>1.4995684513544605E-2</v>
      </c>
    </row>
    <row r="19" spans="1:26" x14ac:dyDescent="0.25">
      <c r="A19" s="1" t="s">
        <v>360</v>
      </c>
      <c r="B19" s="1" t="s">
        <v>37</v>
      </c>
      <c r="C19" s="23"/>
      <c r="D19" s="23"/>
      <c r="E19" s="23"/>
      <c r="F19" s="23"/>
      <c r="G19" s="23"/>
      <c r="H19" s="23"/>
      <c r="I19" s="23"/>
      <c r="J19" s="23"/>
      <c r="K19" s="23"/>
      <c r="L19" s="23"/>
      <c r="M19" s="23"/>
      <c r="N19" s="23"/>
      <c r="O19" s="23"/>
      <c r="P19" s="23"/>
      <c r="Q19" s="23"/>
      <c r="R19" s="23"/>
      <c r="S19" s="23"/>
      <c r="T19" s="23"/>
      <c r="U19" s="23"/>
      <c r="V19" s="23"/>
      <c r="W19" s="23">
        <v>600000</v>
      </c>
      <c r="X19" s="20" t="s">
        <v>236</v>
      </c>
      <c r="Y19" s="20" t="s">
        <v>236</v>
      </c>
      <c r="Z19" s="21" t="s">
        <v>236</v>
      </c>
    </row>
    <row r="20" spans="1:26" x14ac:dyDescent="0.25">
      <c r="A20" s="1" t="s">
        <v>88</v>
      </c>
      <c r="B20" s="1" t="s">
        <v>38</v>
      </c>
      <c r="C20" s="23"/>
      <c r="D20" s="23"/>
      <c r="E20" s="23"/>
      <c r="F20" s="23"/>
      <c r="G20" s="23"/>
      <c r="H20" s="23"/>
      <c r="I20" s="23"/>
      <c r="J20" s="23"/>
      <c r="K20" s="23"/>
      <c r="L20" s="23"/>
      <c r="M20" s="23"/>
      <c r="N20" s="23">
        <v>213868</v>
      </c>
      <c r="O20" s="23">
        <v>251000</v>
      </c>
      <c r="P20" s="23">
        <v>296783</v>
      </c>
      <c r="Q20" s="23">
        <v>348904</v>
      </c>
      <c r="R20" s="23"/>
      <c r="S20" s="23">
        <v>413187</v>
      </c>
      <c r="T20" s="23">
        <v>500000</v>
      </c>
      <c r="U20" s="23"/>
      <c r="V20" s="23"/>
      <c r="W20" s="23">
        <v>577720</v>
      </c>
      <c r="X20" s="20">
        <f>(((W20/N20)^(1/(W3-N3)))-1)</f>
        <v>0.11674084128583928</v>
      </c>
      <c r="Y20" s="21">
        <f>W20/T20-1</f>
        <v>0.15544000000000002</v>
      </c>
      <c r="Z20" s="21" t="s">
        <v>236</v>
      </c>
    </row>
    <row r="21" spans="1:26" x14ac:dyDescent="0.25">
      <c r="A21" s="1" t="s">
        <v>72</v>
      </c>
      <c r="B21" s="1" t="s">
        <v>38</v>
      </c>
      <c r="C21" s="23"/>
      <c r="D21" s="23"/>
      <c r="E21" s="23"/>
      <c r="F21" s="23"/>
      <c r="G21" s="23"/>
      <c r="H21" s="23"/>
      <c r="I21" s="23">
        <v>350000</v>
      </c>
      <c r="J21" s="23"/>
      <c r="K21" s="23">
        <v>318522</v>
      </c>
      <c r="L21" s="23"/>
      <c r="M21" s="23">
        <v>424585</v>
      </c>
      <c r="N21" s="23"/>
      <c r="O21" s="23">
        <v>515680</v>
      </c>
      <c r="P21" s="23"/>
      <c r="Q21" s="23">
        <v>506687</v>
      </c>
      <c r="R21" s="23">
        <v>524559</v>
      </c>
      <c r="S21" s="7">
        <v>568414</v>
      </c>
      <c r="T21" s="23"/>
      <c r="U21" s="23"/>
      <c r="V21" s="23"/>
      <c r="W21" s="23"/>
      <c r="X21" s="20">
        <f>(((S21/I21)^(1/(S3-I3)))-1)</f>
        <v>4.9686645946600549E-2</v>
      </c>
      <c r="Y21" s="20">
        <f>S21/R21-1</f>
        <v>8.360356032400551E-2</v>
      </c>
      <c r="Z21" s="21">
        <f>S21/R21-1</f>
        <v>8.360356032400551E-2</v>
      </c>
    </row>
    <row r="22" spans="1:26" x14ac:dyDescent="0.25">
      <c r="A22" s="1" t="s">
        <v>137</v>
      </c>
      <c r="B22" s="1" t="s">
        <v>37</v>
      </c>
      <c r="C22" s="23"/>
      <c r="D22" s="23"/>
      <c r="E22" s="23"/>
      <c r="F22" s="23"/>
      <c r="G22" s="23"/>
      <c r="H22" s="23"/>
      <c r="I22" s="23"/>
      <c r="J22" s="23"/>
      <c r="K22" s="23"/>
      <c r="L22" s="23"/>
      <c r="M22" s="23"/>
      <c r="N22" s="23">
        <v>458000</v>
      </c>
      <c r="O22" s="23"/>
      <c r="P22" s="23"/>
      <c r="Q22" s="23"/>
      <c r="R22" s="23"/>
      <c r="S22" s="23">
        <v>535000</v>
      </c>
      <c r="T22" s="23"/>
      <c r="U22" s="23"/>
      <c r="V22" s="23"/>
      <c r="W22" s="23"/>
      <c r="X22" s="20">
        <f>(((S22/N22)^(1/(S3-N3)))-1)</f>
        <v>3.1567523196528668E-2</v>
      </c>
      <c r="Y22" s="21">
        <f>S22/N22-1</f>
        <v>0.16812227074235797</v>
      </c>
      <c r="Z22" s="21" t="s">
        <v>236</v>
      </c>
    </row>
    <row r="23" spans="1:26" x14ac:dyDescent="0.25">
      <c r="A23" s="1" t="s">
        <v>138</v>
      </c>
      <c r="B23" s="1" t="s">
        <v>139</v>
      </c>
      <c r="C23" s="23"/>
      <c r="D23" s="23"/>
      <c r="E23" s="23"/>
      <c r="F23" s="23"/>
      <c r="G23" s="23"/>
      <c r="H23" s="23"/>
      <c r="I23" s="23"/>
      <c r="J23" s="23"/>
      <c r="K23" s="23"/>
      <c r="L23" s="23"/>
      <c r="M23" s="23"/>
      <c r="N23" s="23"/>
      <c r="O23" s="23"/>
      <c r="P23" s="23"/>
      <c r="Q23" s="23"/>
      <c r="R23" s="23">
        <v>300000</v>
      </c>
      <c r="S23" s="23">
        <v>330000</v>
      </c>
      <c r="T23" s="23">
        <v>367000</v>
      </c>
      <c r="U23" s="23"/>
      <c r="V23" s="23">
        <v>505000</v>
      </c>
      <c r="W23" s="23"/>
      <c r="X23" s="20">
        <f>(((V23/R23)^(1/(V3-R3)))-1)</f>
        <v>0.139049324540091</v>
      </c>
      <c r="Y23" s="21">
        <f>V23/T23-1</f>
        <v>0.37602179836512262</v>
      </c>
      <c r="Z23" s="21" t="s">
        <v>236</v>
      </c>
    </row>
    <row r="24" spans="1:26" x14ac:dyDescent="0.25">
      <c r="A24" s="1" t="s">
        <v>211</v>
      </c>
      <c r="B24" s="1" t="s">
        <v>37</v>
      </c>
      <c r="C24" s="23"/>
      <c r="D24" s="23"/>
      <c r="E24" s="23"/>
      <c r="F24" s="23"/>
      <c r="G24" s="23"/>
      <c r="H24" s="23"/>
      <c r="I24" s="23"/>
      <c r="J24" s="23"/>
      <c r="K24" s="23"/>
      <c r="L24" s="23"/>
      <c r="M24" s="23"/>
      <c r="N24" s="23"/>
      <c r="O24" s="23"/>
      <c r="P24" s="23"/>
      <c r="Q24" s="23"/>
      <c r="R24" s="23"/>
      <c r="S24" s="23"/>
      <c r="T24" s="23">
        <v>500000</v>
      </c>
      <c r="U24" s="23"/>
      <c r="V24" s="23"/>
      <c r="W24" s="23"/>
      <c r="X24" s="20" t="s">
        <v>236</v>
      </c>
      <c r="Y24" s="21" t="s">
        <v>236</v>
      </c>
      <c r="Z24" s="21" t="s">
        <v>236</v>
      </c>
    </row>
    <row r="25" spans="1:26" x14ac:dyDescent="0.25">
      <c r="A25" s="1" t="s">
        <v>13</v>
      </c>
      <c r="B25" s="1" t="s">
        <v>37</v>
      </c>
      <c r="C25" s="23"/>
      <c r="D25" s="23">
        <v>105000</v>
      </c>
      <c r="E25" s="23"/>
      <c r="F25" s="23"/>
      <c r="G25" s="23">
        <v>133000</v>
      </c>
      <c r="H25" s="23"/>
      <c r="I25" s="23"/>
      <c r="J25" s="23">
        <v>150000</v>
      </c>
      <c r="K25" s="23"/>
      <c r="L25" s="23">
        <v>170000</v>
      </c>
      <c r="M25" s="23"/>
      <c r="N25" s="23"/>
      <c r="O25" s="23">
        <v>227000</v>
      </c>
      <c r="P25" s="23">
        <v>253000</v>
      </c>
      <c r="Q25" s="23">
        <v>257000</v>
      </c>
      <c r="R25" s="23"/>
      <c r="S25" s="23">
        <v>273851</v>
      </c>
      <c r="T25" s="23">
        <v>400000</v>
      </c>
      <c r="U25" s="23"/>
      <c r="V25" s="23">
        <v>450000</v>
      </c>
      <c r="W25" s="23">
        <v>500000</v>
      </c>
      <c r="X25" s="20">
        <f>(((W25/D25)^(1/(W3-D3)))-1)</f>
        <v>8.5607084250627574E-2</v>
      </c>
      <c r="Y25" s="20">
        <f>W25/V25-1</f>
        <v>0.11111111111111116</v>
      </c>
      <c r="Z25" s="21">
        <f>W25/V25-1</f>
        <v>0.11111111111111116</v>
      </c>
    </row>
    <row r="26" spans="1:26" x14ac:dyDescent="0.25">
      <c r="A26" s="1" t="s">
        <v>242</v>
      </c>
      <c r="B26" s="1" t="s">
        <v>38</v>
      </c>
      <c r="C26" s="23"/>
      <c r="D26" s="23"/>
      <c r="E26" s="23">
        <v>220000</v>
      </c>
      <c r="F26" s="23"/>
      <c r="G26" s="23"/>
      <c r="H26" s="23">
        <v>260000</v>
      </c>
      <c r="I26" s="23"/>
      <c r="J26" s="23"/>
      <c r="K26" s="23"/>
      <c r="L26" s="23">
        <v>304000</v>
      </c>
      <c r="M26" s="23"/>
      <c r="N26" s="23">
        <v>345000</v>
      </c>
      <c r="O26" s="23"/>
      <c r="P26" s="23">
        <v>336000</v>
      </c>
      <c r="Q26" s="23">
        <v>337000</v>
      </c>
      <c r="R26" s="23"/>
      <c r="S26" s="23">
        <v>335000</v>
      </c>
      <c r="T26" s="23">
        <v>367000</v>
      </c>
      <c r="U26" s="23">
        <v>380000</v>
      </c>
      <c r="V26" s="23"/>
      <c r="W26" s="23">
        <v>421000</v>
      </c>
      <c r="X26" s="20">
        <f>(((W26/E26)^(1/(W3-E3)))-1)</f>
        <v>3.6713744607030252E-2</v>
      </c>
      <c r="Y26" s="20">
        <f>W26/U26-1</f>
        <v>0.10789473684210527</v>
      </c>
      <c r="Z26" s="21" t="s">
        <v>236</v>
      </c>
    </row>
    <row r="27" spans="1:26" x14ac:dyDescent="0.25">
      <c r="A27" s="1" t="s">
        <v>239</v>
      </c>
      <c r="B27" s="1" t="s">
        <v>240</v>
      </c>
      <c r="C27" s="23"/>
      <c r="D27" s="23"/>
      <c r="E27" s="23"/>
      <c r="F27" s="23"/>
      <c r="G27" s="23"/>
      <c r="H27" s="23"/>
      <c r="I27" s="23"/>
      <c r="J27" s="23"/>
      <c r="K27" s="23"/>
      <c r="L27" s="23"/>
      <c r="M27" s="23"/>
      <c r="N27" s="23"/>
      <c r="O27" s="23"/>
      <c r="P27" s="23"/>
      <c r="Q27" s="23"/>
      <c r="R27" s="23"/>
      <c r="S27" s="23">
        <v>420135</v>
      </c>
      <c r="T27" s="23"/>
      <c r="U27" s="23"/>
      <c r="V27" s="23"/>
      <c r="W27" s="23"/>
      <c r="X27" s="20" t="s">
        <v>236</v>
      </c>
      <c r="Y27" s="20" t="s">
        <v>236</v>
      </c>
      <c r="Z27" s="21" t="s">
        <v>236</v>
      </c>
    </row>
    <row r="28" spans="1:26" x14ac:dyDescent="0.25">
      <c r="A28" s="1" t="s">
        <v>8</v>
      </c>
      <c r="B28" s="1" t="s">
        <v>41</v>
      </c>
      <c r="C28" s="23"/>
      <c r="D28" s="23"/>
      <c r="E28" s="23"/>
      <c r="F28" s="23">
        <v>160000</v>
      </c>
      <c r="G28" s="23"/>
      <c r="H28" s="23"/>
      <c r="I28" s="23">
        <v>180000</v>
      </c>
      <c r="J28" s="23"/>
      <c r="K28" s="23"/>
      <c r="L28" s="23">
        <v>200000</v>
      </c>
      <c r="M28" s="23"/>
      <c r="N28" s="23">
        <v>235000</v>
      </c>
      <c r="O28" s="23">
        <v>300000</v>
      </c>
      <c r="P28" s="23"/>
      <c r="Q28" s="23">
        <v>364000</v>
      </c>
      <c r="R28" s="23"/>
      <c r="S28" s="23">
        <v>366067</v>
      </c>
      <c r="T28" s="23"/>
      <c r="U28" s="23"/>
      <c r="V28" s="23">
        <v>400000</v>
      </c>
      <c r="W28" s="23">
        <v>420000</v>
      </c>
      <c r="X28" s="20">
        <f>(((W28/F28)^(1/(W3-F3)))-1)</f>
        <v>5.8411780750332154E-2</v>
      </c>
      <c r="Y28" s="21">
        <f>W28/V28-1</f>
        <v>5.0000000000000044E-2</v>
      </c>
      <c r="Z28" s="21">
        <f>W28/V28-1</f>
        <v>5.0000000000000044E-2</v>
      </c>
    </row>
    <row r="29" spans="1:26" x14ac:dyDescent="0.25">
      <c r="A29" s="1" t="s">
        <v>241</v>
      </c>
      <c r="B29" s="1" t="s">
        <v>38</v>
      </c>
      <c r="C29" s="23"/>
      <c r="D29" s="23"/>
      <c r="E29" s="23"/>
      <c r="F29" s="23"/>
      <c r="G29" s="23"/>
      <c r="H29" s="23"/>
      <c r="I29" s="23"/>
      <c r="J29" s="23"/>
      <c r="K29" s="23"/>
      <c r="L29" s="23"/>
      <c r="M29" s="23">
        <v>265000</v>
      </c>
      <c r="N29" s="23"/>
      <c r="O29" s="23"/>
      <c r="P29" s="23"/>
      <c r="Q29" s="23">
        <v>352000</v>
      </c>
      <c r="R29" s="23"/>
      <c r="S29" s="23"/>
      <c r="T29" s="23">
        <v>401000</v>
      </c>
      <c r="U29" s="23">
        <v>419514</v>
      </c>
      <c r="V29" s="23"/>
      <c r="W29" s="23"/>
      <c r="X29" s="20">
        <f>(((U29/M29)^(1/(U3-M3)))-1)</f>
        <v>5.9101475524247382E-2</v>
      </c>
      <c r="Y29" s="21">
        <f>U29/T29-1</f>
        <v>4.6169576059850392E-2</v>
      </c>
      <c r="Z29" s="21">
        <f>U29/T29-1</f>
        <v>4.6169576059850392E-2</v>
      </c>
    </row>
    <row r="30" spans="1:26" x14ac:dyDescent="0.25">
      <c r="A30" s="1" t="s">
        <v>14</v>
      </c>
      <c r="B30" s="1" t="s">
        <v>45</v>
      </c>
      <c r="C30" s="23"/>
      <c r="D30" s="23"/>
      <c r="E30" s="23"/>
      <c r="F30" s="23">
        <v>102000</v>
      </c>
      <c r="G30" s="23">
        <v>133000</v>
      </c>
      <c r="H30" s="23"/>
      <c r="I30" s="23"/>
      <c r="J30" s="23"/>
      <c r="K30" s="23"/>
      <c r="L30" s="23"/>
      <c r="M30" s="23"/>
      <c r="N30" s="23">
        <v>300000</v>
      </c>
      <c r="O30" s="23"/>
      <c r="P30" s="23"/>
      <c r="Q30" s="23"/>
      <c r="R30" s="23"/>
      <c r="S30" s="23">
        <v>328000</v>
      </c>
      <c r="T30" s="23"/>
      <c r="U30" s="23">
        <v>350000</v>
      </c>
      <c r="V30" s="23">
        <v>384000</v>
      </c>
      <c r="W30" s="23"/>
      <c r="X30" s="20">
        <f>(((V30/F30)^(1/(V3-F3)))-1)</f>
        <v>8.6383574716731859E-2</v>
      </c>
      <c r="Y30" s="21">
        <f>V30/U30-1</f>
        <v>9.7142857142857197E-2</v>
      </c>
      <c r="Z30" s="21">
        <f>V30/U30-1</f>
        <v>9.7142857142857197E-2</v>
      </c>
    </row>
    <row r="31" spans="1:26" x14ac:dyDescent="0.25">
      <c r="A31" s="1" t="s">
        <v>213</v>
      </c>
      <c r="B31" s="1" t="s">
        <v>37</v>
      </c>
      <c r="C31" s="23"/>
      <c r="D31" s="23"/>
      <c r="E31" s="23"/>
      <c r="F31" s="23"/>
      <c r="G31" s="23"/>
      <c r="H31" s="23"/>
      <c r="I31" s="23"/>
      <c r="J31" s="23"/>
      <c r="K31" s="23"/>
      <c r="L31" s="23"/>
      <c r="M31" s="23"/>
      <c r="N31" s="23"/>
      <c r="O31" s="23"/>
      <c r="P31" s="23"/>
      <c r="Q31" s="23">
        <v>250000</v>
      </c>
      <c r="R31" s="23"/>
      <c r="S31" s="23"/>
      <c r="T31" s="23">
        <v>350000</v>
      </c>
      <c r="U31" s="23"/>
      <c r="V31" s="23"/>
      <c r="W31" s="23">
        <v>375000</v>
      </c>
      <c r="X31" s="20">
        <f>(((W31/Q31)^(1/(W3-Q3)))-1)</f>
        <v>6.991319393366302E-2</v>
      </c>
      <c r="Y31" s="21">
        <f>W31/T31-1</f>
        <v>7.1428571428571397E-2</v>
      </c>
      <c r="Z31" s="21" t="s">
        <v>236</v>
      </c>
    </row>
    <row r="32" spans="1:26" x14ac:dyDescent="0.25">
      <c r="A32" s="1" t="s">
        <v>22</v>
      </c>
      <c r="B32" s="1" t="s">
        <v>46</v>
      </c>
      <c r="C32" s="23"/>
      <c r="D32" s="23"/>
      <c r="E32" s="23"/>
      <c r="F32" s="23">
        <v>82000</v>
      </c>
      <c r="G32" s="23"/>
      <c r="H32" s="23"/>
      <c r="I32" s="23"/>
      <c r="J32" s="23"/>
      <c r="K32" s="23"/>
      <c r="L32" s="23"/>
      <c r="M32" s="23">
        <v>250000</v>
      </c>
      <c r="N32" s="23">
        <v>260000</v>
      </c>
      <c r="O32" s="23"/>
      <c r="P32" s="23"/>
      <c r="Q32" s="23">
        <v>350000</v>
      </c>
      <c r="R32" s="23"/>
      <c r="S32" s="23"/>
      <c r="T32" s="23"/>
      <c r="U32" s="23"/>
      <c r="V32" s="23">
        <v>343000</v>
      </c>
      <c r="W32" s="23"/>
      <c r="X32" s="20">
        <f>(((V32/F32)^(1/(V3-F3)))-1)</f>
        <v>9.3559749224802147E-2</v>
      </c>
      <c r="Y32" s="20">
        <f>V32/Q32-1</f>
        <v>-2.0000000000000018E-2</v>
      </c>
      <c r="Z32" s="21" t="s">
        <v>236</v>
      </c>
    </row>
    <row r="33" spans="1:26" x14ac:dyDescent="0.25">
      <c r="A33" s="1" t="s">
        <v>111</v>
      </c>
      <c r="B33" s="1" t="s">
        <v>41</v>
      </c>
      <c r="C33" s="23"/>
      <c r="D33" s="23"/>
      <c r="E33" s="23"/>
      <c r="F33" s="23"/>
      <c r="G33" s="23"/>
      <c r="H33" s="23"/>
      <c r="I33" s="23"/>
      <c r="J33" s="23"/>
      <c r="K33" s="23"/>
      <c r="L33" s="23"/>
      <c r="M33" s="23"/>
      <c r="N33" s="23">
        <v>258816</v>
      </c>
      <c r="O33" s="23"/>
      <c r="P33" s="23"/>
      <c r="Q33" s="23">
        <v>300000</v>
      </c>
      <c r="R33" s="23"/>
      <c r="S33" s="23">
        <v>308000</v>
      </c>
      <c r="T33" s="23">
        <v>332000</v>
      </c>
      <c r="U33" s="23"/>
      <c r="V33" s="23"/>
      <c r="W33" s="23"/>
      <c r="X33" s="20">
        <f>(((Q33/N33)^(1/(Q3-N3)))-1)</f>
        <v>5.045320695024369E-2</v>
      </c>
      <c r="Y33" s="21">
        <f>Q33/N33-1</f>
        <v>0.15912462908011871</v>
      </c>
      <c r="Z33" s="21" t="s">
        <v>236</v>
      </c>
    </row>
    <row r="34" spans="1:26" x14ac:dyDescent="0.25">
      <c r="A34" s="1" t="s">
        <v>214</v>
      </c>
      <c r="B34" s="1" t="s">
        <v>43</v>
      </c>
      <c r="C34" s="23"/>
      <c r="D34" s="23"/>
      <c r="E34" s="23"/>
      <c r="F34" s="23"/>
      <c r="G34" s="23"/>
      <c r="H34" s="23"/>
      <c r="I34" s="23"/>
      <c r="J34" s="23"/>
      <c r="K34" s="23"/>
      <c r="L34" s="23"/>
      <c r="M34" s="23"/>
      <c r="N34" s="23"/>
      <c r="O34" s="23">
        <v>244572</v>
      </c>
      <c r="P34" s="23"/>
      <c r="Q34" s="23"/>
      <c r="R34" s="23"/>
      <c r="S34" s="23"/>
      <c r="T34" s="23"/>
      <c r="U34" s="23"/>
      <c r="V34" s="23">
        <v>306000</v>
      </c>
      <c r="W34" s="23"/>
      <c r="X34" s="20">
        <f>(((V34/O34)^(1/(V3-O3)))-1)</f>
        <v>3.2528620837771971E-2</v>
      </c>
      <c r="Y34" s="21">
        <f>V34/O34-1</f>
        <v>0.25116530101565182</v>
      </c>
      <c r="Z34" s="21" t="s">
        <v>236</v>
      </c>
    </row>
    <row r="35" spans="1:26" x14ac:dyDescent="0.25">
      <c r="A35" s="1" t="s">
        <v>10</v>
      </c>
      <c r="B35" s="1" t="s">
        <v>43</v>
      </c>
      <c r="C35" s="23"/>
      <c r="D35" s="23"/>
      <c r="E35" s="23">
        <v>150000</v>
      </c>
      <c r="F35" s="23"/>
      <c r="G35" s="23">
        <v>192000</v>
      </c>
      <c r="H35" s="23"/>
      <c r="I35" s="23">
        <v>207176</v>
      </c>
      <c r="J35" s="23"/>
      <c r="K35" s="23"/>
      <c r="L35" s="23"/>
      <c r="M35" s="23"/>
      <c r="N35" s="23">
        <v>236000</v>
      </c>
      <c r="O35" s="23">
        <v>271750</v>
      </c>
      <c r="P35" s="23"/>
      <c r="Q35" s="23"/>
      <c r="R35" s="23"/>
      <c r="S35" s="23"/>
      <c r="T35" s="23"/>
      <c r="U35" s="23"/>
      <c r="V35" s="23">
        <v>300000</v>
      </c>
      <c r="W35" s="23"/>
      <c r="X35" s="20">
        <f>(((V35/E35)^(1/(V3-E3)))-1)</f>
        <v>4.1616010650583846E-2</v>
      </c>
      <c r="Y35" s="21">
        <f>V35/O35-1</f>
        <v>0.10395584176632933</v>
      </c>
      <c r="Z35" s="21" t="s">
        <v>236</v>
      </c>
    </row>
    <row r="36" spans="1:26" x14ac:dyDescent="0.25">
      <c r="A36" s="1" t="s">
        <v>16</v>
      </c>
      <c r="B36" s="1" t="s">
        <v>46</v>
      </c>
      <c r="C36" s="23"/>
      <c r="D36" s="23"/>
      <c r="E36" s="23"/>
      <c r="F36" s="23">
        <v>100000</v>
      </c>
      <c r="G36" s="23">
        <v>100000</v>
      </c>
      <c r="H36" s="23"/>
      <c r="I36" s="23"/>
      <c r="J36" s="23"/>
      <c r="K36" s="23"/>
      <c r="L36" s="23"/>
      <c r="M36" s="23">
        <v>200000</v>
      </c>
      <c r="N36" s="23">
        <v>200000</v>
      </c>
      <c r="O36" s="23">
        <v>260000</v>
      </c>
      <c r="P36" s="23"/>
      <c r="Q36" s="23"/>
      <c r="R36" s="23"/>
      <c r="S36" s="23">
        <v>300000</v>
      </c>
      <c r="T36" s="23"/>
      <c r="U36" s="23"/>
      <c r="V36" s="23"/>
      <c r="W36" s="23"/>
      <c r="X36" s="20">
        <f>(((O36/F36)^(1/(O3-F3)))-1)</f>
        <v>0.1120086097022166</v>
      </c>
      <c r="Y36" s="21">
        <f>O36/N36-1</f>
        <v>0.30000000000000004</v>
      </c>
      <c r="Z36" s="21" t="s">
        <v>236</v>
      </c>
    </row>
    <row r="37" spans="1:26" x14ac:dyDescent="0.25">
      <c r="A37" s="1" t="s">
        <v>110</v>
      </c>
      <c r="B37" s="1" t="s">
        <v>37</v>
      </c>
      <c r="C37" s="23"/>
      <c r="D37" s="23"/>
      <c r="E37" s="23"/>
      <c r="F37" s="23"/>
      <c r="G37" s="23"/>
      <c r="H37" s="23"/>
      <c r="I37" s="23"/>
      <c r="J37" s="23"/>
      <c r="K37" s="23"/>
      <c r="L37" s="23"/>
      <c r="M37" s="23"/>
      <c r="N37" s="23"/>
      <c r="O37" s="23"/>
      <c r="P37" s="23">
        <v>300000</v>
      </c>
      <c r="Q37" s="23">
        <v>400000</v>
      </c>
      <c r="R37" s="23"/>
      <c r="S37" s="23"/>
      <c r="T37" s="23">
        <v>450000</v>
      </c>
      <c r="U37" s="23"/>
      <c r="V37" s="23">
        <v>300000</v>
      </c>
      <c r="W37" s="23"/>
      <c r="X37" s="20" t="s">
        <v>236</v>
      </c>
      <c r="Y37" s="21" t="s">
        <v>236</v>
      </c>
      <c r="Z37" s="21" t="s">
        <v>236</v>
      </c>
    </row>
    <row r="38" spans="1:26" x14ac:dyDescent="0.25">
      <c r="A38" s="1" t="s">
        <v>12</v>
      </c>
      <c r="B38" s="1" t="s">
        <v>44</v>
      </c>
      <c r="C38" s="23"/>
      <c r="D38" s="23"/>
      <c r="E38" s="23">
        <v>133000</v>
      </c>
      <c r="F38" s="23"/>
      <c r="G38" s="23"/>
      <c r="H38" s="23"/>
      <c r="I38" s="23">
        <v>170000</v>
      </c>
      <c r="J38" s="23">
        <v>192415</v>
      </c>
      <c r="K38" s="23"/>
      <c r="L38" s="23"/>
      <c r="M38" s="23"/>
      <c r="N38" s="23">
        <v>240000</v>
      </c>
      <c r="O38" s="23"/>
      <c r="P38" s="23"/>
      <c r="Q38" s="23"/>
      <c r="R38" s="23">
        <v>258000</v>
      </c>
      <c r="S38" s="23"/>
      <c r="T38" s="23"/>
      <c r="U38" s="23"/>
      <c r="V38" s="23">
        <v>280000</v>
      </c>
      <c r="W38" s="23"/>
      <c r="X38" s="20">
        <f>(((V38/E38)^(1/(V3-E3)))-1)</f>
        <v>4.4763575389472621E-2</v>
      </c>
      <c r="Y38" s="21">
        <f>V38/R38-1</f>
        <v>8.5271317829457294E-2</v>
      </c>
      <c r="Z38" s="21" t="s">
        <v>236</v>
      </c>
    </row>
    <row r="39" spans="1:26" x14ac:dyDescent="0.25">
      <c r="A39" s="1" t="s">
        <v>61</v>
      </c>
      <c r="B39" s="1" t="s">
        <v>37</v>
      </c>
      <c r="C39" s="23"/>
      <c r="D39" s="23"/>
      <c r="E39" s="23"/>
      <c r="F39" s="23"/>
      <c r="G39" s="23">
        <v>167374</v>
      </c>
      <c r="H39" s="23"/>
      <c r="I39" s="23"/>
      <c r="J39" s="23"/>
      <c r="K39" s="23"/>
      <c r="L39" s="23"/>
      <c r="M39" s="23"/>
      <c r="N39" s="23"/>
      <c r="O39" s="23"/>
      <c r="P39" s="23"/>
      <c r="Q39" s="23">
        <v>279032</v>
      </c>
      <c r="R39" s="23"/>
      <c r="S39" s="23"/>
      <c r="T39" s="23"/>
      <c r="U39" s="23"/>
      <c r="V39" s="23"/>
      <c r="W39" s="23"/>
      <c r="X39" s="20">
        <f>(((Q39/G39)^(1/(Q3-G3)))-1)</f>
        <v>5.2438196431316086E-2</v>
      </c>
      <c r="Y39" s="21">
        <f>Q39/G39-1</f>
        <v>0.66711675648547564</v>
      </c>
      <c r="Z39" s="21" t="s">
        <v>236</v>
      </c>
    </row>
    <row r="40" spans="1:26" x14ac:dyDescent="0.25">
      <c r="A40" s="1" t="s">
        <v>112</v>
      </c>
      <c r="B40" s="1" t="s">
        <v>37</v>
      </c>
      <c r="C40" s="23"/>
      <c r="D40" s="23"/>
      <c r="E40" s="23"/>
      <c r="F40" s="23"/>
      <c r="G40" s="23"/>
      <c r="H40" s="23"/>
      <c r="I40" s="23"/>
      <c r="J40" s="23"/>
      <c r="K40" s="23"/>
      <c r="L40" s="23"/>
      <c r="M40" s="23"/>
      <c r="N40" s="23"/>
      <c r="O40" s="23"/>
      <c r="P40" s="23">
        <v>200000</v>
      </c>
      <c r="Q40" s="23"/>
      <c r="R40" s="23">
        <v>250000</v>
      </c>
      <c r="S40" s="23"/>
      <c r="T40" s="23"/>
      <c r="U40" s="23"/>
      <c r="V40" s="23"/>
      <c r="W40" s="23"/>
      <c r="X40" s="20">
        <f>(((R40/P40)^(1/(R3-P3)))-1)</f>
        <v>0.1180339887498949</v>
      </c>
      <c r="Y40" s="20">
        <f>R40/P40-1</f>
        <v>0.25</v>
      </c>
      <c r="Z40" s="21" t="s">
        <v>236</v>
      </c>
    </row>
    <row r="41" spans="1:26" x14ac:dyDescent="0.25">
      <c r="A41" s="1" t="s">
        <v>21</v>
      </c>
      <c r="B41" s="1" t="s">
        <v>41</v>
      </c>
      <c r="C41" s="23"/>
      <c r="D41" s="23"/>
      <c r="E41" s="23"/>
      <c r="F41" s="23">
        <v>84000</v>
      </c>
      <c r="G41" s="23"/>
      <c r="H41" s="23"/>
      <c r="I41" s="23">
        <v>110000</v>
      </c>
      <c r="J41" s="23"/>
      <c r="K41" s="23"/>
      <c r="L41" s="23"/>
      <c r="M41" s="23"/>
      <c r="N41" s="23"/>
      <c r="O41" s="23"/>
      <c r="P41" s="23"/>
      <c r="Q41" s="23">
        <v>200000</v>
      </c>
      <c r="R41" s="23"/>
      <c r="S41" s="23">
        <v>225000</v>
      </c>
      <c r="T41" s="23"/>
      <c r="U41" s="23"/>
      <c r="V41" s="23">
        <v>250000</v>
      </c>
      <c r="W41" s="23"/>
      <c r="X41" s="20">
        <f>(((V41/F41)^(1/(V3-F3)))-1)</f>
        <v>7.0542208924763816E-2</v>
      </c>
      <c r="Y41" s="21">
        <f>V41/S41-1</f>
        <v>0.11111111111111116</v>
      </c>
      <c r="Z41" s="21" t="s">
        <v>236</v>
      </c>
    </row>
    <row r="42" spans="1:26" x14ac:dyDescent="0.25">
      <c r="A42" s="1" t="s">
        <v>20</v>
      </c>
      <c r="B42" s="1" t="s">
        <v>37</v>
      </c>
      <c r="C42" s="23"/>
      <c r="D42" s="23"/>
      <c r="E42" s="23">
        <v>92000</v>
      </c>
      <c r="F42" s="23"/>
      <c r="G42" s="23"/>
      <c r="H42" s="23">
        <v>100000</v>
      </c>
      <c r="I42" s="23"/>
      <c r="J42" s="23">
        <v>112241</v>
      </c>
      <c r="K42" s="23"/>
      <c r="L42" s="23"/>
      <c r="M42" s="23">
        <v>150000</v>
      </c>
      <c r="N42" s="23"/>
      <c r="O42" s="23">
        <v>205000</v>
      </c>
      <c r="P42" s="23"/>
      <c r="Q42" s="23">
        <v>223000</v>
      </c>
      <c r="R42" s="23"/>
      <c r="S42" s="23"/>
      <c r="T42" s="23"/>
      <c r="U42" s="23"/>
      <c r="V42" s="23">
        <v>260000</v>
      </c>
      <c r="W42" s="23">
        <v>244190</v>
      </c>
      <c r="X42" s="20">
        <f>(((W42/E42)^(1/(W3-E3)))-1)</f>
        <v>5.5728449240584954E-2</v>
      </c>
      <c r="Y42" s="20">
        <f>W42/V42-1</f>
        <v>-6.080769230769234E-2</v>
      </c>
      <c r="Z42" s="21">
        <f>W42/V42-1</f>
        <v>-6.080769230769234E-2</v>
      </c>
    </row>
    <row r="43" spans="1:26" x14ac:dyDescent="0.25">
      <c r="A43" s="1" t="s">
        <v>9</v>
      </c>
      <c r="B43" s="1" t="s">
        <v>42</v>
      </c>
      <c r="C43" s="23"/>
      <c r="D43" s="23"/>
      <c r="E43" s="23">
        <v>150000</v>
      </c>
      <c r="F43" s="23">
        <v>150000</v>
      </c>
      <c r="G43" s="23"/>
      <c r="H43" s="23"/>
      <c r="I43" s="23">
        <v>175470</v>
      </c>
      <c r="J43" s="23"/>
      <c r="K43" s="23"/>
      <c r="L43" s="23"/>
      <c r="M43" s="23"/>
      <c r="N43" s="23">
        <v>150000</v>
      </c>
      <c r="O43" s="23"/>
      <c r="P43" s="23"/>
      <c r="Q43" s="23"/>
      <c r="R43" s="23"/>
      <c r="S43" s="23"/>
      <c r="T43" s="23">
        <v>240000</v>
      </c>
      <c r="U43" s="23"/>
      <c r="V43" s="23"/>
      <c r="W43" s="23"/>
      <c r="X43" s="20">
        <f>(((T43/E43)^(1/(T3-E3)))-1)</f>
        <v>3.1829639349793881E-2</v>
      </c>
      <c r="Y43" s="21">
        <f>T43/N43-1</f>
        <v>0.60000000000000009</v>
      </c>
      <c r="Z43" s="21" t="s">
        <v>236</v>
      </c>
    </row>
    <row r="44" spans="1:26" x14ac:dyDescent="0.25">
      <c r="A44" s="1" t="s">
        <v>19</v>
      </c>
      <c r="B44" s="1" t="s">
        <v>40</v>
      </c>
      <c r="C44" s="23"/>
      <c r="D44" s="23"/>
      <c r="E44" s="23"/>
      <c r="F44" s="23">
        <v>150000</v>
      </c>
      <c r="G44" s="23"/>
      <c r="H44" s="23"/>
      <c r="I44" s="23"/>
      <c r="J44" s="23">
        <v>165000</v>
      </c>
      <c r="K44" s="23">
        <v>166000</v>
      </c>
      <c r="L44" s="23"/>
      <c r="M44" s="23"/>
      <c r="N44" s="23"/>
      <c r="O44" s="23">
        <v>222000</v>
      </c>
      <c r="P44" s="23"/>
      <c r="Q44" s="23">
        <v>208000</v>
      </c>
      <c r="R44" s="23"/>
      <c r="S44" s="23"/>
      <c r="T44" s="23">
        <v>220000</v>
      </c>
      <c r="U44" s="23"/>
      <c r="V44" s="23"/>
      <c r="W44" s="23"/>
      <c r="X44" s="20">
        <f>(((T44/F44)^(1/(T3-F3)))-1)</f>
        <v>2.7734216605775464E-2</v>
      </c>
      <c r="Y44" s="21">
        <f>T44/Q44-1</f>
        <v>5.7692307692307709E-2</v>
      </c>
      <c r="Z44" s="21" t="s">
        <v>236</v>
      </c>
    </row>
    <row r="45" spans="1:26" x14ac:dyDescent="0.25">
      <c r="A45" s="1" t="s">
        <v>11</v>
      </c>
      <c r="B45" s="1" t="s">
        <v>41</v>
      </c>
      <c r="C45" s="23"/>
      <c r="D45" s="23"/>
      <c r="E45" s="23">
        <v>140000</v>
      </c>
      <c r="F45" s="23">
        <v>140000</v>
      </c>
      <c r="G45" s="23"/>
      <c r="H45" s="23"/>
      <c r="I45" s="23">
        <v>150000</v>
      </c>
      <c r="J45" s="23">
        <v>150000</v>
      </c>
      <c r="K45" s="23"/>
      <c r="L45" s="23"/>
      <c r="M45" s="23"/>
      <c r="N45" s="23">
        <v>170000</v>
      </c>
      <c r="O45" s="23"/>
      <c r="P45" s="23"/>
      <c r="Q45" s="23">
        <v>218000</v>
      </c>
      <c r="R45" s="23">
        <v>220000</v>
      </c>
      <c r="S45" s="23"/>
      <c r="T45" s="23"/>
      <c r="U45" s="23"/>
      <c r="V45" s="23">
        <v>213533</v>
      </c>
      <c r="W45" s="23"/>
      <c r="X45" s="20">
        <f>(((V45/E45)^(1/(V3-E3)))-1)</f>
        <v>2.5143181446236618E-2</v>
      </c>
      <c r="Y45" s="21">
        <f>V45/R45-1</f>
        <v>-2.9395454545454558E-2</v>
      </c>
      <c r="Z45" s="21" t="s">
        <v>236</v>
      </c>
    </row>
    <row r="46" spans="1:26" x14ac:dyDescent="0.25">
      <c r="A46" s="1" t="s">
        <v>140</v>
      </c>
      <c r="B46" s="1" t="s">
        <v>85</v>
      </c>
      <c r="C46" s="23"/>
      <c r="D46" s="23"/>
      <c r="E46" s="23"/>
      <c r="F46" s="23"/>
      <c r="G46" s="23"/>
      <c r="H46" s="23"/>
      <c r="I46" s="23"/>
      <c r="J46" s="23"/>
      <c r="K46" s="23"/>
      <c r="L46" s="23"/>
      <c r="M46" s="23"/>
      <c r="N46" s="23"/>
      <c r="O46" s="23">
        <v>139000</v>
      </c>
      <c r="P46" s="23"/>
      <c r="Q46" s="23"/>
      <c r="R46" s="23"/>
      <c r="S46" s="23">
        <v>170000</v>
      </c>
      <c r="T46" s="23"/>
      <c r="U46" s="23"/>
      <c r="V46" s="23"/>
      <c r="W46" s="23">
        <v>208600</v>
      </c>
      <c r="X46" s="20">
        <f>(((W46/O46)^(1/(W3-O3)))-1)</f>
        <v>5.2052561193923097E-2</v>
      </c>
      <c r="Y46" s="21">
        <f>W46/S46-1</f>
        <v>0.22705882352941176</v>
      </c>
      <c r="Z46" s="21" t="s">
        <v>236</v>
      </c>
    </row>
    <row r="47" spans="1:26" x14ac:dyDescent="0.25">
      <c r="A47" s="1" t="s">
        <v>77</v>
      </c>
      <c r="B47" s="1" t="s">
        <v>39</v>
      </c>
      <c r="C47" s="23"/>
      <c r="D47" s="23"/>
      <c r="E47" s="23"/>
      <c r="F47" s="23">
        <v>79992</v>
      </c>
      <c r="G47" s="23"/>
      <c r="H47" s="23"/>
      <c r="I47" s="23">
        <v>89000</v>
      </c>
      <c r="J47" s="23"/>
      <c r="K47" s="23"/>
      <c r="L47" s="23">
        <v>106649</v>
      </c>
      <c r="M47" s="23"/>
      <c r="N47" s="23">
        <v>116404</v>
      </c>
      <c r="O47" s="23">
        <v>128315</v>
      </c>
      <c r="P47" s="23">
        <v>130847</v>
      </c>
      <c r="Q47" s="23">
        <v>131739</v>
      </c>
      <c r="R47" s="23">
        <v>142510</v>
      </c>
      <c r="S47" s="23">
        <v>153811</v>
      </c>
      <c r="T47" s="23">
        <v>162666</v>
      </c>
      <c r="U47" s="23"/>
      <c r="V47" s="23">
        <v>184436</v>
      </c>
      <c r="W47" s="23">
        <v>200097</v>
      </c>
      <c r="X47" s="20">
        <f>(((W47/F47)^(1/(W3-F3)))-1)</f>
        <v>5.5414794668593004E-2</v>
      </c>
      <c r="Y47" s="20">
        <f>W47/V47-1</f>
        <v>8.491292372421877E-2</v>
      </c>
      <c r="Z47" s="21">
        <f>W47/V47-1</f>
        <v>8.491292372421877E-2</v>
      </c>
    </row>
    <row r="48" spans="1:26" x14ac:dyDescent="0.25">
      <c r="A48" s="1" t="s">
        <v>17</v>
      </c>
      <c r="B48" s="1" t="s">
        <v>47</v>
      </c>
      <c r="C48" s="23"/>
      <c r="D48" s="23"/>
      <c r="E48" s="23">
        <v>100000</v>
      </c>
      <c r="F48" s="23"/>
      <c r="G48" s="23"/>
      <c r="H48" s="23"/>
      <c r="I48" s="23"/>
      <c r="J48" s="23"/>
      <c r="K48" s="23"/>
      <c r="L48" s="23"/>
      <c r="M48" s="23"/>
      <c r="N48" s="23"/>
      <c r="O48" s="23"/>
      <c r="P48" s="23">
        <v>200000</v>
      </c>
      <c r="Q48" s="23"/>
      <c r="R48" s="23"/>
      <c r="S48" s="23"/>
      <c r="T48" s="23"/>
      <c r="U48" s="23"/>
      <c r="V48" s="23"/>
      <c r="W48" s="23"/>
      <c r="X48" s="20">
        <f>(((P48/E48)^(1/(P3-E3)))-1)</f>
        <v>6.5041089439962674E-2</v>
      </c>
      <c r="Y48" s="21">
        <f>P48/E48-1</f>
        <v>1</v>
      </c>
      <c r="Z48" s="21" t="s">
        <v>236</v>
      </c>
    </row>
    <row r="49" spans="1:26" x14ac:dyDescent="0.25">
      <c r="A49" s="1" t="s">
        <v>62</v>
      </c>
      <c r="B49" s="1" t="s">
        <v>37</v>
      </c>
      <c r="C49" s="23"/>
      <c r="D49" s="23"/>
      <c r="E49" s="23"/>
      <c r="F49" s="23"/>
      <c r="G49" s="23"/>
      <c r="H49" s="23"/>
      <c r="I49" s="23">
        <v>123494</v>
      </c>
      <c r="J49" s="23"/>
      <c r="K49" s="23"/>
      <c r="L49" s="23"/>
      <c r="M49" s="23"/>
      <c r="N49" s="23"/>
      <c r="O49" s="23"/>
      <c r="P49" s="23"/>
      <c r="Q49" s="23">
        <v>182449</v>
      </c>
      <c r="R49" s="23"/>
      <c r="S49" s="23"/>
      <c r="T49" s="23"/>
      <c r="U49" s="23"/>
      <c r="V49" s="23"/>
      <c r="W49" s="23"/>
      <c r="X49" s="21" t="s">
        <v>236</v>
      </c>
      <c r="Y49" s="21" t="s">
        <v>236</v>
      </c>
      <c r="Z49" s="21" t="s">
        <v>236</v>
      </c>
    </row>
    <row r="50" spans="1:26" x14ac:dyDescent="0.25">
      <c r="A50" s="1" t="s">
        <v>115</v>
      </c>
      <c r="B50" s="1" t="s">
        <v>54</v>
      </c>
      <c r="C50" s="23"/>
      <c r="D50" s="23"/>
      <c r="E50" s="23"/>
      <c r="F50" s="23"/>
      <c r="G50" s="23"/>
      <c r="H50" s="23"/>
      <c r="I50" s="23"/>
      <c r="J50" s="23"/>
      <c r="K50" s="23"/>
      <c r="L50" s="23"/>
      <c r="M50" s="23"/>
      <c r="N50" s="23"/>
      <c r="O50" s="23"/>
      <c r="P50" s="23">
        <v>64000</v>
      </c>
      <c r="Q50" s="23"/>
      <c r="R50" s="23">
        <v>90000</v>
      </c>
      <c r="S50" s="23"/>
      <c r="T50" s="23">
        <v>110000</v>
      </c>
      <c r="U50" s="23">
        <v>120000</v>
      </c>
      <c r="V50" s="23"/>
      <c r="W50" s="23">
        <v>164200</v>
      </c>
      <c r="X50" s="20">
        <f>(((W50/P50)^(1/(W3-P3)))-1)</f>
        <v>0.14407940664444885</v>
      </c>
      <c r="Y50" s="20">
        <f>W50/U50-1</f>
        <v>0.3683333333333334</v>
      </c>
      <c r="Z50" s="21" t="s">
        <v>236</v>
      </c>
    </row>
    <row r="51" spans="1:26" x14ac:dyDescent="0.25">
      <c r="A51" s="1" t="s">
        <v>73</v>
      </c>
      <c r="B51" s="1" t="s">
        <v>37</v>
      </c>
      <c r="C51" s="23"/>
      <c r="D51" s="23"/>
      <c r="E51" s="23"/>
      <c r="F51" s="23"/>
      <c r="G51" s="23"/>
      <c r="H51" s="23"/>
      <c r="I51" s="23"/>
      <c r="J51" s="23"/>
      <c r="K51" s="23"/>
      <c r="L51" s="23">
        <v>100000</v>
      </c>
      <c r="M51" s="23"/>
      <c r="N51" s="23"/>
      <c r="O51" s="23"/>
      <c r="P51" s="23"/>
      <c r="Q51" s="23">
        <v>163201</v>
      </c>
      <c r="R51" s="23"/>
      <c r="S51" s="23"/>
      <c r="T51" s="23"/>
      <c r="U51" s="23"/>
      <c r="V51" s="23"/>
      <c r="W51" s="23"/>
      <c r="X51" s="20">
        <f>(((Q51/L51)^(1/(Q3-L3)))-1)</f>
        <v>0.10292139918609244</v>
      </c>
      <c r="Y51" s="21">
        <f>Q51/L51-1</f>
        <v>0.63200999999999996</v>
      </c>
      <c r="Z51" s="21" t="s">
        <v>236</v>
      </c>
    </row>
    <row r="52" spans="1:26" x14ac:dyDescent="0.25">
      <c r="A52" s="1" t="s">
        <v>215</v>
      </c>
      <c r="B52" s="1" t="s">
        <v>43</v>
      </c>
      <c r="C52" s="23"/>
      <c r="D52" s="23"/>
      <c r="E52" s="23"/>
      <c r="F52" s="23"/>
      <c r="G52" s="23"/>
      <c r="H52" s="23"/>
      <c r="I52" s="23"/>
      <c r="J52" s="23"/>
      <c r="K52" s="23"/>
      <c r="L52" s="23"/>
      <c r="M52" s="23"/>
      <c r="N52" s="23"/>
      <c r="O52" s="23">
        <v>154331</v>
      </c>
      <c r="P52" s="23"/>
      <c r="Q52" s="23"/>
      <c r="R52" s="23"/>
      <c r="S52" s="23"/>
      <c r="T52" s="23"/>
      <c r="U52" s="23"/>
      <c r="V52" s="23">
        <v>155000</v>
      </c>
      <c r="W52" s="23"/>
      <c r="X52" s="20">
        <f>(((V52/O52)^(1/(V3-O3)))-1)</f>
        <v>6.1811529827826561E-4</v>
      </c>
      <c r="Y52" s="20">
        <f>V52/O52-1</f>
        <v>4.3348387556614298E-3</v>
      </c>
      <c r="Z52" s="21" t="s">
        <v>236</v>
      </c>
    </row>
    <row r="53" spans="1:26" x14ac:dyDescent="0.25">
      <c r="A53" s="1" t="s">
        <v>23</v>
      </c>
      <c r="B53" s="1" t="s">
        <v>48</v>
      </c>
      <c r="C53" s="23"/>
      <c r="D53" s="23"/>
      <c r="E53" s="23"/>
      <c r="F53" s="24">
        <v>60000</v>
      </c>
      <c r="G53" s="23"/>
      <c r="H53" s="23"/>
      <c r="I53" s="23"/>
      <c r="J53" s="23">
        <v>100000</v>
      </c>
      <c r="K53" s="23"/>
      <c r="L53" s="23">
        <v>100000</v>
      </c>
      <c r="M53" s="23"/>
      <c r="N53" s="23"/>
      <c r="O53" s="23"/>
      <c r="P53" s="23"/>
      <c r="Q53" s="23"/>
      <c r="R53" s="23">
        <v>120000</v>
      </c>
      <c r="S53" s="23"/>
      <c r="T53" s="23"/>
      <c r="U53" s="23">
        <v>140000</v>
      </c>
      <c r="V53" s="23"/>
      <c r="W53" s="23"/>
      <c r="X53" s="20">
        <f>(((U53/F53)^(1/(U3-F3)))-1)</f>
        <v>5.8112355609357458E-2</v>
      </c>
      <c r="Y53" s="21">
        <f>U53/R53-1</f>
        <v>0.16666666666666674</v>
      </c>
      <c r="Z53" s="21" t="s">
        <v>236</v>
      </c>
    </row>
    <row r="54" spans="1:26" x14ac:dyDescent="0.25">
      <c r="A54" s="1" t="s">
        <v>18</v>
      </c>
      <c r="B54" s="1" t="s">
        <v>42</v>
      </c>
      <c r="C54" s="23"/>
      <c r="D54" s="23"/>
      <c r="E54" s="23">
        <v>100000</v>
      </c>
      <c r="F54" s="23"/>
      <c r="G54" s="23">
        <v>108000</v>
      </c>
      <c r="H54" s="23"/>
      <c r="I54" s="23"/>
      <c r="J54" s="23"/>
      <c r="K54" s="23"/>
      <c r="L54" s="23"/>
      <c r="M54" s="23"/>
      <c r="N54" s="23">
        <v>119000</v>
      </c>
      <c r="O54" s="23"/>
      <c r="P54" s="23"/>
      <c r="Q54" s="23">
        <v>130000</v>
      </c>
      <c r="R54" s="23"/>
      <c r="S54" s="23"/>
      <c r="T54" s="23"/>
      <c r="U54" s="23"/>
      <c r="V54" s="23">
        <v>140000</v>
      </c>
      <c r="W54" s="23"/>
      <c r="X54" s="20">
        <f>(((V54/E54)^(1/(V3-E3)))-1)</f>
        <v>1.9989654407636115E-2</v>
      </c>
      <c r="Y54" s="21">
        <f>V54/Q54-1</f>
        <v>7.6923076923076872E-2</v>
      </c>
      <c r="Z54" s="21" t="s">
        <v>236</v>
      </c>
    </row>
    <row r="55" spans="1:26" x14ac:dyDescent="0.25">
      <c r="A55" s="25" t="s">
        <v>244</v>
      </c>
      <c r="B55" s="1" t="s">
        <v>42</v>
      </c>
      <c r="C55" s="7"/>
      <c r="D55" s="7"/>
      <c r="E55" s="7"/>
      <c r="F55" s="7"/>
      <c r="G55" s="7"/>
      <c r="H55" s="7"/>
      <c r="I55" s="7"/>
      <c r="J55" s="7"/>
      <c r="K55" s="7"/>
      <c r="L55" s="7"/>
      <c r="M55" s="7"/>
      <c r="N55" s="7"/>
      <c r="O55" s="7"/>
      <c r="P55" s="7"/>
      <c r="Q55" s="7"/>
      <c r="R55" s="7"/>
      <c r="S55" s="7"/>
      <c r="T55" s="7">
        <v>120000</v>
      </c>
      <c r="U55" s="7">
        <v>140000</v>
      </c>
      <c r="V55" s="7"/>
      <c r="W55" s="7"/>
      <c r="X55" s="20">
        <f>(((U55/T55)^(1/(U3-T3)))-1)</f>
        <v>0.16666666666666674</v>
      </c>
      <c r="Y55" s="21">
        <f>U55/T55-1</f>
        <v>0.16666666666666674</v>
      </c>
      <c r="Z55" s="21">
        <f>U55/T55-1</f>
        <v>0.16666666666666674</v>
      </c>
    </row>
    <row r="56" spans="1:26" x14ac:dyDescent="0.25">
      <c r="A56" s="25" t="s">
        <v>361</v>
      </c>
      <c r="B56" s="1" t="s">
        <v>37</v>
      </c>
      <c r="C56" s="7"/>
      <c r="D56" s="7"/>
      <c r="E56" s="7"/>
      <c r="F56" s="7"/>
      <c r="G56" s="7"/>
      <c r="H56" s="7"/>
      <c r="I56" s="7"/>
      <c r="J56" s="7"/>
      <c r="K56" s="7"/>
      <c r="L56" s="7"/>
      <c r="M56" s="7"/>
      <c r="N56" s="7"/>
      <c r="O56" s="7"/>
      <c r="P56" s="7"/>
      <c r="Q56" s="7"/>
      <c r="R56" s="7"/>
      <c r="S56" s="7"/>
      <c r="T56" s="7"/>
      <c r="U56" s="7"/>
      <c r="V56" s="7">
        <v>140000</v>
      </c>
      <c r="W56" s="7"/>
      <c r="X56" s="20" t="s">
        <v>236</v>
      </c>
      <c r="Y56" s="21" t="s">
        <v>236</v>
      </c>
      <c r="Z56" s="21" t="s">
        <v>236</v>
      </c>
    </row>
    <row r="57" spans="1:26" x14ac:dyDescent="0.25">
      <c r="A57" s="1" t="s">
        <v>202</v>
      </c>
      <c r="B57" s="1" t="s">
        <v>39</v>
      </c>
      <c r="C57" s="23"/>
      <c r="D57" s="23"/>
      <c r="E57" s="23"/>
      <c r="F57" s="23">
        <v>46500</v>
      </c>
      <c r="G57" s="23"/>
      <c r="H57" s="23"/>
      <c r="I57" s="23">
        <v>66000</v>
      </c>
      <c r="J57" s="23"/>
      <c r="K57" s="23"/>
      <c r="L57" s="23">
        <v>75723</v>
      </c>
      <c r="M57" s="23"/>
      <c r="N57" s="23">
        <v>100000</v>
      </c>
      <c r="O57" s="23">
        <v>110000</v>
      </c>
      <c r="P57" s="23"/>
      <c r="Q57" s="23"/>
      <c r="R57" s="23"/>
      <c r="S57" s="23">
        <v>180000</v>
      </c>
      <c r="T57" s="23"/>
      <c r="U57" s="23"/>
      <c r="V57" s="23">
        <v>120185</v>
      </c>
      <c r="W57" s="23">
        <v>136337</v>
      </c>
      <c r="X57" s="20">
        <f>(((W57/F57)^(1/(W3-F3)))-1)</f>
        <v>6.5319915373711179E-2</v>
      </c>
      <c r="Y57" s="21">
        <f>W57/V57-1</f>
        <v>0.13439281108291379</v>
      </c>
      <c r="Z57" s="21">
        <f>W57/V57-1</f>
        <v>0.13439281108291379</v>
      </c>
    </row>
    <row r="58" spans="1:26" x14ac:dyDescent="0.25">
      <c r="A58" s="1" t="s">
        <v>243</v>
      </c>
      <c r="B58" s="1" t="s">
        <v>45</v>
      </c>
      <c r="C58" s="7"/>
      <c r="D58" s="7"/>
      <c r="E58" s="7"/>
      <c r="F58" s="7"/>
      <c r="G58" s="7"/>
      <c r="H58" s="7"/>
      <c r="I58" s="7"/>
      <c r="J58" s="7"/>
      <c r="K58" s="7"/>
      <c r="L58" s="7"/>
      <c r="M58" s="7"/>
      <c r="N58" s="7"/>
      <c r="O58" s="7"/>
      <c r="P58" s="7"/>
      <c r="Q58" s="7"/>
      <c r="R58" s="7"/>
      <c r="S58" s="7">
        <v>134000</v>
      </c>
      <c r="T58" s="7"/>
      <c r="U58" s="7"/>
      <c r="V58" s="7"/>
      <c r="W58" s="7"/>
      <c r="X58" s="21" t="s">
        <v>236</v>
      </c>
      <c r="Y58" s="21" t="s">
        <v>236</v>
      </c>
      <c r="Z58" s="21" t="s">
        <v>236</v>
      </c>
    </row>
    <row r="59" spans="1:26" x14ac:dyDescent="0.25">
      <c r="A59" s="1" t="s">
        <v>105</v>
      </c>
      <c r="B59" s="1" t="s">
        <v>40</v>
      </c>
      <c r="C59" s="23"/>
      <c r="D59" s="23"/>
      <c r="E59" s="23"/>
      <c r="F59" s="23"/>
      <c r="G59" s="23"/>
      <c r="H59" s="23"/>
      <c r="I59" s="23"/>
      <c r="J59" s="23"/>
      <c r="K59" s="23"/>
      <c r="L59" s="23"/>
      <c r="M59" s="23"/>
      <c r="N59" s="23"/>
      <c r="O59" s="23">
        <v>90000</v>
      </c>
      <c r="P59" s="23"/>
      <c r="Q59" s="23"/>
      <c r="R59" s="23"/>
      <c r="S59" s="23"/>
      <c r="T59" s="23">
        <v>125000</v>
      </c>
      <c r="U59" s="23"/>
      <c r="V59" s="23"/>
      <c r="W59" s="23"/>
      <c r="X59" s="20">
        <f>(((T59/O59)^(1/(T3-O3)))-1)</f>
        <v>6.790716584560208E-2</v>
      </c>
      <c r="Y59" s="21">
        <f>T59/O59-1</f>
        <v>0.38888888888888884</v>
      </c>
      <c r="Z59" s="21" t="s">
        <v>236</v>
      </c>
    </row>
    <row r="60" spans="1:26" x14ac:dyDescent="0.25">
      <c r="A60" s="1" t="s">
        <v>245</v>
      </c>
      <c r="B60" s="1" t="s">
        <v>42</v>
      </c>
      <c r="C60" s="23"/>
      <c r="D60" s="23"/>
      <c r="E60" s="23"/>
      <c r="F60" s="23"/>
      <c r="G60" s="23"/>
      <c r="H60" s="23">
        <v>70000</v>
      </c>
      <c r="I60" s="23">
        <v>80000</v>
      </c>
      <c r="J60" s="23"/>
      <c r="K60" s="23"/>
      <c r="L60" s="23"/>
      <c r="M60" s="23"/>
      <c r="N60" s="23">
        <v>100000</v>
      </c>
      <c r="O60" s="23"/>
      <c r="P60" s="23"/>
      <c r="Q60" s="23"/>
      <c r="R60" s="23">
        <v>115364</v>
      </c>
      <c r="S60" s="23"/>
      <c r="T60" s="23"/>
      <c r="U60" s="23"/>
      <c r="V60" s="23"/>
      <c r="W60" s="23"/>
      <c r="X60" s="20">
        <f>(((R60/H60)^(1/(R3-H3)))-1)</f>
        <v>5.1228742037148223E-2</v>
      </c>
      <c r="Y60" s="21">
        <f>R60/N60-1</f>
        <v>0.15364</v>
      </c>
      <c r="Z60" s="21" t="s">
        <v>236</v>
      </c>
    </row>
    <row r="61" spans="1:26" x14ac:dyDescent="0.25">
      <c r="A61" s="1" t="s">
        <v>90</v>
      </c>
      <c r="B61" s="1" t="s">
        <v>38</v>
      </c>
      <c r="C61" s="23"/>
      <c r="D61" s="23"/>
      <c r="E61" s="23"/>
      <c r="F61" s="23"/>
      <c r="G61" s="23"/>
      <c r="H61" s="23"/>
      <c r="I61" s="23"/>
      <c r="J61" s="23"/>
      <c r="K61" s="23"/>
      <c r="L61" s="23"/>
      <c r="M61" s="23">
        <v>20000</v>
      </c>
      <c r="N61" s="23"/>
      <c r="O61" s="23"/>
      <c r="P61" s="23">
        <v>62000</v>
      </c>
      <c r="Q61" s="23"/>
      <c r="R61" s="23">
        <v>80000</v>
      </c>
      <c r="S61" s="23">
        <v>110000</v>
      </c>
      <c r="T61" s="23"/>
      <c r="U61" s="23"/>
      <c r="V61" s="23"/>
      <c r="W61" s="23"/>
      <c r="X61" s="20">
        <f>(((R61/M61)^(1/(R3-M3)))-1)</f>
        <v>0.3195079107728942</v>
      </c>
      <c r="Y61" s="21">
        <f>S61/R61-1</f>
        <v>0.375</v>
      </c>
      <c r="Z61" s="21" t="s">
        <v>236</v>
      </c>
    </row>
    <row r="62" spans="1:26" x14ac:dyDescent="0.25">
      <c r="A62" s="1" t="s">
        <v>217</v>
      </c>
      <c r="B62" s="1" t="s">
        <v>43</v>
      </c>
      <c r="C62" s="23"/>
      <c r="D62" s="23"/>
      <c r="E62" s="23"/>
      <c r="F62" s="23"/>
      <c r="G62" s="23"/>
      <c r="H62" s="23"/>
      <c r="I62" s="23"/>
      <c r="J62" s="23"/>
      <c r="K62" s="23"/>
      <c r="L62" s="23"/>
      <c r="M62" s="23"/>
      <c r="N62" s="23"/>
      <c r="O62" s="23">
        <v>90133</v>
      </c>
      <c r="P62" s="23"/>
      <c r="Q62" s="23"/>
      <c r="R62" s="23"/>
      <c r="S62" s="23">
        <v>108959</v>
      </c>
      <c r="T62" s="23"/>
      <c r="U62" s="23"/>
      <c r="V62" s="23"/>
      <c r="W62" s="23"/>
      <c r="X62" s="20">
        <f>(((S62/O62)^(1/(S3-O3)))-1)</f>
        <v>4.8563704069274349E-2</v>
      </c>
      <c r="Y62" s="21">
        <f>S62/O62-1</f>
        <v>0.20886911564022048</v>
      </c>
      <c r="Z62" s="21" t="s">
        <v>236</v>
      </c>
    </row>
    <row r="63" spans="1:26" x14ac:dyDescent="0.25">
      <c r="A63" s="1" t="s">
        <v>216</v>
      </c>
      <c r="B63" s="1" t="s">
        <v>47</v>
      </c>
      <c r="C63" s="23"/>
      <c r="D63" s="23"/>
      <c r="E63" s="23"/>
      <c r="F63" s="23"/>
      <c r="G63" s="23"/>
      <c r="H63" s="23"/>
      <c r="I63" s="23"/>
      <c r="J63" s="23"/>
      <c r="K63" s="23"/>
      <c r="L63" s="23"/>
      <c r="M63" s="23"/>
      <c r="N63" s="23"/>
      <c r="O63" s="23"/>
      <c r="P63" s="23"/>
      <c r="Q63" s="23"/>
      <c r="R63" s="23">
        <v>100000</v>
      </c>
      <c r="S63" s="23"/>
      <c r="T63" s="23"/>
      <c r="U63" s="23"/>
      <c r="V63" s="23"/>
      <c r="W63" s="23"/>
      <c r="X63" s="21" t="s">
        <v>236</v>
      </c>
      <c r="Y63" s="21" t="s">
        <v>236</v>
      </c>
      <c r="Z63" s="21" t="s">
        <v>236</v>
      </c>
    </row>
    <row r="64" spans="1:26" x14ac:dyDescent="0.25">
      <c r="A64" s="1" t="s">
        <v>106</v>
      </c>
      <c r="B64" s="1" t="s">
        <v>38</v>
      </c>
      <c r="C64" s="23"/>
      <c r="D64" s="23"/>
      <c r="E64" s="23"/>
      <c r="F64" s="23"/>
      <c r="G64" s="23"/>
      <c r="H64" s="23"/>
      <c r="I64" s="23"/>
      <c r="J64" s="23"/>
      <c r="K64" s="23"/>
      <c r="L64" s="23"/>
      <c r="M64" s="23">
        <v>80000</v>
      </c>
      <c r="N64" s="23"/>
      <c r="O64" s="23"/>
      <c r="P64" s="23"/>
      <c r="Q64" s="23"/>
      <c r="R64" s="23"/>
      <c r="S64" s="23">
        <v>85000</v>
      </c>
      <c r="T64" s="23"/>
      <c r="U64" s="23"/>
      <c r="V64" s="23"/>
      <c r="W64" s="23">
        <v>100000</v>
      </c>
      <c r="X64" s="20">
        <f>(((W64/S64)^(1/(W3-S3)))-1)</f>
        <v>4.146641284934427E-2</v>
      </c>
      <c r="Y64" s="21">
        <f>W64/S64-1</f>
        <v>0.17647058823529416</v>
      </c>
      <c r="Z64" s="21" t="s">
        <v>236</v>
      </c>
    </row>
    <row r="65" spans="1:26" x14ac:dyDescent="0.25">
      <c r="A65" s="1" t="s">
        <v>362</v>
      </c>
      <c r="B65" s="1" t="s">
        <v>37</v>
      </c>
      <c r="C65" s="23"/>
      <c r="D65" s="23"/>
      <c r="E65" s="23"/>
      <c r="F65" s="23"/>
      <c r="G65" s="23"/>
      <c r="H65" s="23"/>
      <c r="I65" s="23"/>
      <c r="J65" s="23"/>
      <c r="K65" s="23"/>
      <c r="L65" s="23"/>
      <c r="M65" s="23"/>
      <c r="N65" s="23"/>
      <c r="O65" s="23"/>
      <c r="P65" s="23"/>
      <c r="Q65" s="23"/>
      <c r="R65" s="23"/>
      <c r="S65" s="23"/>
      <c r="T65" s="23"/>
      <c r="U65" s="23">
        <v>100000</v>
      </c>
      <c r="V65" s="23"/>
      <c r="W65" s="23"/>
      <c r="X65" s="20" t="s">
        <v>236</v>
      </c>
      <c r="Y65" s="21" t="s">
        <v>236</v>
      </c>
      <c r="Z65" s="21" t="s">
        <v>236</v>
      </c>
    </row>
    <row r="66" spans="1:26" x14ac:dyDescent="0.25">
      <c r="A66" s="1" t="s">
        <v>89</v>
      </c>
      <c r="B66" s="1" t="s">
        <v>37</v>
      </c>
      <c r="C66" s="23"/>
      <c r="D66" s="23">
        <v>50000</v>
      </c>
      <c r="E66" s="23"/>
      <c r="F66" s="23"/>
      <c r="G66" s="23"/>
      <c r="H66" s="23">
        <v>55000</v>
      </c>
      <c r="I66" s="23"/>
      <c r="J66" s="23"/>
      <c r="K66" s="23"/>
      <c r="L66" s="23">
        <v>62999</v>
      </c>
      <c r="M66" s="23"/>
      <c r="N66" s="23">
        <v>90000</v>
      </c>
      <c r="O66" s="23">
        <v>100000</v>
      </c>
      <c r="P66" s="23"/>
      <c r="Q66" s="23">
        <v>102000</v>
      </c>
      <c r="R66" s="23"/>
      <c r="S66" s="23"/>
      <c r="T66" s="23"/>
      <c r="U66" s="23"/>
      <c r="V66" s="23"/>
      <c r="W66" s="23">
        <v>99449</v>
      </c>
      <c r="X66" s="20">
        <f>(((W66/D66)^(1/(W3-D3)))-1)</f>
        <v>3.6853481641435648E-2</v>
      </c>
      <c r="Y66" s="21">
        <f>W66/Q66-1</f>
        <v>-2.5009803921568596E-2</v>
      </c>
      <c r="Z66" s="21" t="s">
        <v>236</v>
      </c>
    </row>
    <row r="67" spans="1:26" x14ac:dyDescent="0.25">
      <c r="A67" s="1" t="s">
        <v>113</v>
      </c>
      <c r="B67" s="1" t="s">
        <v>114</v>
      </c>
      <c r="C67" s="23"/>
      <c r="D67" s="23"/>
      <c r="E67" s="23"/>
      <c r="F67" s="23"/>
      <c r="G67" s="23"/>
      <c r="H67" s="23"/>
      <c r="I67" s="23"/>
      <c r="J67" s="23"/>
      <c r="K67" s="23"/>
      <c r="L67" s="23"/>
      <c r="M67" s="23"/>
      <c r="N67" s="23"/>
      <c r="O67" s="23">
        <v>70000</v>
      </c>
      <c r="P67" s="23"/>
      <c r="Q67" s="23">
        <v>82000</v>
      </c>
      <c r="R67" s="23">
        <v>53000</v>
      </c>
      <c r="S67" s="23">
        <v>110000</v>
      </c>
      <c r="T67" s="23"/>
      <c r="U67" s="23">
        <v>67000</v>
      </c>
      <c r="V67" s="23">
        <v>99000</v>
      </c>
      <c r="W67" s="23"/>
      <c r="X67" s="20" t="s">
        <v>236</v>
      </c>
      <c r="Y67" s="21" t="s">
        <v>236</v>
      </c>
      <c r="Z67" s="21" t="s">
        <v>236</v>
      </c>
    </row>
    <row r="68" spans="1:26" x14ac:dyDescent="0.25">
      <c r="A68" s="1" t="s">
        <v>79</v>
      </c>
      <c r="B68" s="1" t="s">
        <v>37</v>
      </c>
      <c r="C68" s="23"/>
      <c r="D68" s="23"/>
      <c r="E68" s="23"/>
      <c r="F68" s="23"/>
      <c r="G68" s="23"/>
      <c r="H68" s="23"/>
      <c r="I68" s="23"/>
      <c r="J68" s="23"/>
      <c r="K68" s="23">
        <v>100000</v>
      </c>
      <c r="L68" s="23"/>
      <c r="M68" s="23"/>
      <c r="N68" s="23">
        <v>100000</v>
      </c>
      <c r="O68" s="23"/>
      <c r="P68" s="23"/>
      <c r="Q68" s="23"/>
      <c r="R68" s="23"/>
      <c r="S68" s="23"/>
      <c r="T68" s="23"/>
      <c r="U68" s="23"/>
      <c r="V68" s="23"/>
      <c r="W68" s="23"/>
      <c r="X68" s="20" t="s">
        <v>236</v>
      </c>
      <c r="Y68" s="21" t="s">
        <v>236</v>
      </c>
      <c r="Z68" s="21" t="s">
        <v>236</v>
      </c>
    </row>
    <row r="69" spans="1:26" x14ac:dyDescent="0.25">
      <c r="A69" s="1" t="s">
        <v>141</v>
      </c>
      <c r="B69" s="1" t="s">
        <v>37</v>
      </c>
      <c r="C69" s="23"/>
      <c r="D69" s="23"/>
      <c r="E69" s="23"/>
      <c r="F69" s="23"/>
      <c r="G69" s="23"/>
      <c r="H69" s="23"/>
      <c r="I69" s="23"/>
      <c r="J69" s="23"/>
      <c r="K69" s="23"/>
      <c r="L69" s="23"/>
      <c r="M69" s="23"/>
      <c r="N69" s="23"/>
      <c r="O69" s="23"/>
      <c r="P69" s="23"/>
      <c r="Q69" s="23">
        <v>96000</v>
      </c>
      <c r="R69" s="23"/>
      <c r="S69" s="23"/>
      <c r="T69" s="23"/>
      <c r="U69" s="23"/>
      <c r="V69" s="23"/>
      <c r="W69" s="23"/>
      <c r="X69" s="21" t="s">
        <v>236</v>
      </c>
      <c r="Y69" s="21" t="s">
        <v>236</v>
      </c>
      <c r="Z69" s="21" t="s">
        <v>236</v>
      </c>
    </row>
    <row r="70" spans="1:26" x14ac:dyDescent="0.25">
      <c r="A70" s="1" t="s">
        <v>118</v>
      </c>
      <c r="B70" s="1" t="s">
        <v>54</v>
      </c>
      <c r="C70" s="23"/>
      <c r="D70" s="23"/>
      <c r="E70" s="23"/>
      <c r="F70" s="23"/>
      <c r="G70" s="23"/>
      <c r="H70" s="23"/>
      <c r="I70" s="23"/>
      <c r="J70" s="23"/>
      <c r="K70" s="23"/>
      <c r="L70" s="23"/>
      <c r="M70" s="23"/>
      <c r="N70" s="23"/>
      <c r="O70" s="23"/>
      <c r="P70" s="23">
        <v>50000</v>
      </c>
      <c r="Q70" s="23"/>
      <c r="R70" s="23"/>
      <c r="S70" s="23">
        <v>80000</v>
      </c>
      <c r="T70" s="23"/>
      <c r="U70" s="23"/>
      <c r="V70" s="23"/>
      <c r="W70" s="23">
        <v>91000</v>
      </c>
      <c r="X70" s="20">
        <f>(((W70/P70)^(1/(W3-P3)))-1)</f>
        <v>8.931392513141434E-2</v>
      </c>
      <c r="Y70" s="21">
        <f>W70/S70-1</f>
        <v>0.13749999999999996</v>
      </c>
      <c r="Z70" s="21" t="s">
        <v>236</v>
      </c>
    </row>
    <row r="71" spans="1:26" x14ac:dyDescent="0.25">
      <c r="A71" s="1" t="s">
        <v>363</v>
      </c>
      <c r="B71" s="1" t="s">
        <v>39</v>
      </c>
      <c r="C71" s="23"/>
      <c r="D71" s="23"/>
      <c r="E71" s="23"/>
      <c r="F71" s="23">
        <v>33000</v>
      </c>
      <c r="G71" s="23"/>
      <c r="H71" s="23"/>
      <c r="I71" s="23">
        <v>37000</v>
      </c>
      <c r="J71" s="23"/>
      <c r="K71" s="23"/>
      <c r="L71" s="23">
        <v>50935</v>
      </c>
      <c r="M71" s="23"/>
      <c r="N71" s="23"/>
      <c r="O71" s="23">
        <v>58274</v>
      </c>
      <c r="P71" s="23">
        <v>61954</v>
      </c>
      <c r="Q71" s="23"/>
      <c r="R71" s="23"/>
      <c r="S71" s="23">
        <v>67984</v>
      </c>
      <c r="T71" s="23"/>
      <c r="U71" s="23">
        <v>73763</v>
      </c>
      <c r="V71" s="23">
        <v>79448</v>
      </c>
      <c r="W71" s="23">
        <v>90545</v>
      </c>
      <c r="X71" s="20">
        <f>(((W71/F71)^(1/(W3-F3)))-1)</f>
        <v>6.1170884032943018E-2</v>
      </c>
      <c r="Y71" s="21">
        <f>W71/V71-1</f>
        <v>0.13967626623703544</v>
      </c>
      <c r="Z71" s="21">
        <f>W71/V71-1</f>
        <v>0.13967626623703544</v>
      </c>
    </row>
    <row r="72" spans="1:26" x14ac:dyDescent="0.25">
      <c r="A72" s="1" t="s">
        <v>65</v>
      </c>
      <c r="B72" s="1" t="s">
        <v>37</v>
      </c>
      <c r="C72" s="23"/>
      <c r="D72" s="23"/>
      <c r="E72" s="23"/>
      <c r="F72" s="23"/>
      <c r="G72" s="23">
        <v>37000</v>
      </c>
      <c r="H72" s="23"/>
      <c r="I72" s="23">
        <v>40000</v>
      </c>
      <c r="J72" s="23"/>
      <c r="K72" s="23">
        <v>42000</v>
      </c>
      <c r="L72" s="23"/>
      <c r="M72" s="23"/>
      <c r="N72" s="23"/>
      <c r="O72" s="23">
        <v>65000</v>
      </c>
      <c r="P72" s="23">
        <v>65000</v>
      </c>
      <c r="Q72" s="23">
        <v>71000</v>
      </c>
      <c r="R72" s="23"/>
      <c r="S72" s="23"/>
      <c r="T72" s="23"/>
      <c r="U72" s="23"/>
      <c r="V72" s="23">
        <v>81000</v>
      </c>
      <c r="W72" s="23"/>
      <c r="X72" s="20">
        <f>(((V72/G72)^(1/(V3-G3)))-1)</f>
        <v>5.3623753351326853E-2</v>
      </c>
      <c r="Y72" s="20">
        <f>V72/Q72-1</f>
        <v>0.14084507042253525</v>
      </c>
      <c r="Z72" s="21" t="s">
        <v>236</v>
      </c>
    </row>
    <row r="73" spans="1:26" x14ac:dyDescent="0.25">
      <c r="A73" s="1" t="s">
        <v>203</v>
      </c>
      <c r="B73" s="1" t="s">
        <v>70</v>
      </c>
      <c r="C73" s="23"/>
      <c r="D73" s="23"/>
      <c r="E73" s="23"/>
      <c r="F73" s="23"/>
      <c r="G73" s="23"/>
      <c r="H73" s="23"/>
      <c r="I73" s="23"/>
      <c r="J73" s="23"/>
      <c r="K73" s="23"/>
      <c r="L73" s="23"/>
      <c r="M73" s="23"/>
      <c r="N73" s="23"/>
      <c r="O73" s="23"/>
      <c r="P73" s="23"/>
      <c r="Q73" s="23">
        <v>75000</v>
      </c>
      <c r="R73" s="23"/>
      <c r="S73" s="23"/>
      <c r="T73" s="23">
        <v>80000</v>
      </c>
      <c r="U73" s="23">
        <v>80900</v>
      </c>
      <c r="V73" s="23"/>
      <c r="W73" s="23"/>
      <c r="X73" s="20">
        <f>(((U73/Q73)^(1/(U3-Q3)))-1)</f>
        <v>1.9111763314502372E-2</v>
      </c>
      <c r="Y73" s="21">
        <f>U73/T73-1</f>
        <v>1.1249999999999982E-2</v>
      </c>
      <c r="Z73" s="21">
        <f>U73/T73-1</f>
        <v>1.1249999999999982E-2</v>
      </c>
    </row>
    <row r="74" spans="1:26" x14ac:dyDescent="0.25">
      <c r="A74" s="1" t="s">
        <v>364</v>
      </c>
      <c r="B74" s="1" t="s">
        <v>45</v>
      </c>
      <c r="C74" s="7"/>
      <c r="D74" s="7"/>
      <c r="E74" s="7"/>
      <c r="F74" s="7"/>
      <c r="G74" s="7"/>
      <c r="H74" s="7"/>
      <c r="I74" s="7"/>
      <c r="J74" s="7"/>
      <c r="K74" s="7"/>
      <c r="L74" s="7"/>
      <c r="M74" s="7"/>
      <c r="N74" s="7"/>
      <c r="O74" s="7"/>
      <c r="P74" s="7"/>
      <c r="Q74" s="7"/>
      <c r="R74" s="7"/>
      <c r="S74" s="7"/>
      <c r="T74" s="7"/>
      <c r="U74" s="7"/>
      <c r="V74" s="7">
        <v>80000</v>
      </c>
      <c r="W74" s="7"/>
      <c r="X74" s="6" t="s">
        <v>236</v>
      </c>
      <c r="Y74" s="6" t="s">
        <v>236</v>
      </c>
      <c r="Z74" s="6" t="s">
        <v>236</v>
      </c>
    </row>
    <row r="75" spans="1:26" x14ac:dyDescent="0.25">
      <c r="A75" s="1" t="s">
        <v>218</v>
      </c>
      <c r="B75" s="1" t="s">
        <v>43</v>
      </c>
      <c r="C75" s="23"/>
      <c r="D75" s="23"/>
      <c r="E75" s="23"/>
      <c r="F75" s="23"/>
      <c r="G75" s="23"/>
      <c r="H75" s="23"/>
      <c r="I75" s="23"/>
      <c r="J75" s="23"/>
      <c r="K75" s="23"/>
      <c r="L75" s="23"/>
      <c r="M75" s="23"/>
      <c r="N75" s="23"/>
      <c r="O75" s="23">
        <v>71949</v>
      </c>
      <c r="P75" s="23"/>
      <c r="Q75" s="23"/>
      <c r="R75" s="23"/>
      <c r="S75" s="23"/>
      <c r="T75" s="23"/>
      <c r="U75" s="23">
        <v>76027</v>
      </c>
      <c r="V75" s="23"/>
      <c r="W75" s="23"/>
      <c r="X75" s="20">
        <f>(((U75/O75)^(1/(U3-O3)))-1)</f>
        <v>9.2308448104894136E-3</v>
      </c>
      <c r="Y75" s="21">
        <f>U75/O75-1</f>
        <v>5.6679036539771133E-2</v>
      </c>
      <c r="Z75" s="21" t="s">
        <v>236</v>
      </c>
    </row>
    <row r="76" spans="1:26" x14ac:dyDescent="0.25">
      <c r="A76" s="1" t="s">
        <v>120</v>
      </c>
      <c r="B76" s="1" t="s">
        <v>46</v>
      </c>
      <c r="C76" s="23"/>
      <c r="D76" s="23"/>
      <c r="E76" s="23"/>
      <c r="F76" s="23"/>
      <c r="G76" s="23"/>
      <c r="H76" s="23"/>
      <c r="I76" s="23"/>
      <c r="J76" s="23"/>
      <c r="K76" s="23"/>
      <c r="L76" s="23"/>
      <c r="M76" s="23"/>
      <c r="N76" s="23">
        <v>38744</v>
      </c>
      <c r="O76" s="23"/>
      <c r="P76" s="23"/>
      <c r="Q76" s="23"/>
      <c r="R76" s="23"/>
      <c r="S76" s="23"/>
      <c r="T76" s="23"/>
      <c r="U76" s="23"/>
      <c r="V76" s="23">
        <v>72209</v>
      </c>
      <c r="W76" s="23"/>
      <c r="X76" s="20">
        <f>(((V76/N76)^(1/(V3-N3)))-1)</f>
        <v>8.093196366498101E-2</v>
      </c>
      <c r="Y76" s="21">
        <f>V76/N76-1</f>
        <v>0.86374664464175099</v>
      </c>
      <c r="Z76" s="21" t="s">
        <v>236</v>
      </c>
    </row>
    <row r="77" spans="1:26" x14ac:dyDescent="0.25">
      <c r="A77" s="1" t="s">
        <v>24</v>
      </c>
      <c r="B77" s="1" t="s">
        <v>49</v>
      </c>
      <c r="C77" s="23"/>
      <c r="D77" s="23"/>
      <c r="E77" s="23"/>
      <c r="F77" s="23">
        <v>60000</v>
      </c>
      <c r="G77" s="23"/>
      <c r="H77" s="23">
        <v>60000</v>
      </c>
      <c r="I77" s="23"/>
      <c r="J77" s="23"/>
      <c r="K77" s="23"/>
      <c r="L77" s="23"/>
      <c r="M77" s="23"/>
      <c r="N77" s="23"/>
      <c r="O77" s="23"/>
      <c r="P77" s="23"/>
      <c r="Q77" s="23"/>
      <c r="R77" s="23">
        <v>70000</v>
      </c>
      <c r="S77" s="23"/>
      <c r="T77" s="23"/>
      <c r="U77" s="23"/>
      <c r="V77" s="23"/>
      <c r="W77" s="23"/>
      <c r="X77" s="20">
        <f>(((R77/H77)^(1/(R3-H3)))-1)</f>
        <v>1.5534493002352434E-2</v>
      </c>
      <c r="Y77" s="21">
        <f>R77/H77-1</f>
        <v>0.16666666666666674</v>
      </c>
      <c r="Z77" s="21" t="s">
        <v>236</v>
      </c>
    </row>
    <row r="78" spans="1:26" x14ac:dyDescent="0.25">
      <c r="A78" s="1" t="s">
        <v>80</v>
      </c>
      <c r="B78" s="1" t="s">
        <v>81</v>
      </c>
      <c r="C78" s="23"/>
      <c r="D78" s="23"/>
      <c r="E78" s="23"/>
      <c r="F78" s="23"/>
      <c r="G78" s="23"/>
      <c r="H78" s="23"/>
      <c r="I78" s="23"/>
      <c r="J78" s="23"/>
      <c r="K78" s="23"/>
      <c r="L78" s="23">
        <v>42000</v>
      </c>
      <c r="M78" s="23"/>
      <c r="N78" s="23"/>
      <c r="O78" s="23"/>
      <c r="P78" s="23">
        <v>57000</v>
      </c>
      <c r="Q78" s="23">
        <v>60000</v>
      </c>
      <c r="R78" s="23">
        <v>65000</v>
      </c>
      <c r="S78" s="23">
        <v>68000</v>
      </c>
      <c r="T78" s="23"/>
      <c r="U78" s="23"/>
      <c r="V78" s="23"/>
      <c r="W78" s="23">
        <v>66500</v>
      </c>
      <c r="X78" s="20">
        <f>(((W78/L78)^(1/(W3-L3)))-1)</f>
        <v>4.2660548621258343E-2</v>
      </c>
      <c r="Y78" s="21">
        <f>W78/S78-1</f>
        <v>-2.2058823529411797E-2</v>
      </c>
      <c r="Z78" s="21" t="s">
        <v>236</v>
      </c>
    </row>
    <row r="79" spans="1:26" x14ac:dyDescent="0.25">
      <c r="A79" s="1" t="s">
        <v>32</v>
      </c>
      <c r="B79" s="1" t="s">
        <v>54</v>
      </c>
      <c r="C79" s="23">
        <v>20500</v>
      </c>
      <c r="D79" s="23"/>
      <c r="E79" s="23"/>
      <c r="F79" s="23"/>
      <c r="G79" s="23"/>
      <c r="H79" s="23"/>
      <c r="I79" s="23"/>
      <c r="J79" s="23"/>
      <c r="K79" s="23"/>
      <c r="L79" s="23"/>
      <c r="M79" s="23"/>
      <c r="N79" s="23">
        <v>35000</v>
      </c>
      <c r="O79" s="23">
        <v>52000</v>
      </c>
      <c r="P79" s="23">
        <v>56000</v>
      </c>
      <c r="Q79" s="23">
        <v>60000</v>
      </c>
      <c r="R79" s="23">
        <v>66000</v>
      </c>
      <c r="S79" s="23"/>
      <c r="T79" s="23"/>
      <c r="U79" s="23"/>
      <c r="V79" s="23"/>
      <c r="W79" s="23">
        <v>66000</v>
      </c>
      <c r="X79" s="20">
        <f>(((W79/C79)^(1/(W3-C3)))-1)</f>
        <v>6.0204159408690172E-2</v>
      </c>
      <c r="Y79" s="21">
        <f>W79/R79-1</f>
        <v>0</v>
      </c>
      <c r="Z79" s="21" t="s">
        <v>236</v>
      </c>
    </row>
    <row r="80" spans="1:26" x14ac:dyDescent="0.25">
      <c r="A80" s="1" t="s">
        <v>365</v>
      </c>
      <c r="B80" s="1" t="s">
        <v>139</v>
      </c>
      <c r="C80" s="7"/>
      <c r="D80" s="7"/>
      <c r="E80" s="7"/>
      <c r="F80" s="7"/>
      <c r="G80" s="7"/>
      <c r="H80" s="7"/>
      <c r="I80" s="7"/>
      <c r="J80" s="7"/>
      <c r="K80" s="7"/>
      <c r="L80" s="7"/>
      <c r="M80" s="7"/>
      <c r="N80" s="7"/>
      <c r="O80" s="7"/>
      <c r="P80" s="7"/>
      <c r="Q80" s="7"/>
      <c r="R80" s="7"/>
      <c r="S80" s="7"/>
      <c r="T80" s="7"/>
      <c r="U80" s="7"/>
      <c r="V80" s="7">
        <v>65000</v>
      </c>
      <c r="W80" s="7"/>
      <c r="X80" s="6" t="s">
        <v>236</v>
      </c>
      <c r="Y80" s="6" t="s">
        <v>236</v>
      </c>
      <c r="Z80" s="6" t="s">
        <v>236</v>
      </c>
    </row>
    <row r="81" spans="1:26" x14ac:dyDescent="0.25">
      <c r="A81" s="1" t="s">
        <v>117</v>
      </c>
      <c r="B81" s="1" t="s">
        <v>41</v>
      </c>
      <c r="C81" s="23"/>
      <c r="D81" s="23"/>
      <c r="E81" s="23"/>
      <c r="F81" s="23"/>
      <c r="G81" s="23"/>
      <c r="H81" s="23"/>
      <c r="I81" s="23"/>
      <c r="J81" s="23"/>
      <c r="K81" s="23"/>
      <c r="L81" s="23"/>
      <c r="M81" s="23"/>
      <c r="N81" s="23">
        <v>50500</v>
      </c>
      <c r="O81" s="23"/>
      <c r="P81" s="23"/>
      <c r="Q81" s="23">
        <v>63000</v>
      </c>
      <c r="R81" s="23"/>
      <c r="S81" s="23"/>
      <c r="T81" s="23"/>
      <c r="U81" s="23"/>
      <c r="V81" s="23"/>
      <c r="W81" s="23"/>
      <c r="X81" s="20">
        <f>(((Q81/N81)^(1/(Q3-N3)))-1)</f>
        <v>7.6505840618042553E-2</v>
      </c>
      <c r="Y81" s="21">
        <f>Q81/N81-1</f>
        <v>0.24752475247524752</v>
      </c>
      <c r="Z81" s="21" t="s">
        <v>236</v>
      </c>
    </row>
    <row r="82" spans="1:26" x14ac:dyDescent="0.25">
      <c r="A82" s="1" t="s">
        <v>116</v>
      </c>
      <c r="B82" s="1" t="s">
        <v>37</v>
      </c>
      <c r="C82" s="23"/>
      <c r="D82" s="23"/>
      <c r="E82" s="23"/>
      <c r="F82" s="23"/>
      <c r="G82" s="23"/>
      <c r="H82" s="23"/>
      <c r="I82" s="23"/>
      <c r="J82" s="23"/>
      <c r="K82" s="23"/>
      <c r="L82" s="23"/>
      <c r="M82" s="23"/>
      <c r="N82" s="23">
        <v>60000</v>
      </c>
      <c r="O82" s="23"/>
      <c r="P82" s="23"/>
      <c r="Q82" s="23"/>
      <c r="R82" s="23"/>
      <c r="S82" s="23"/>
      <c r="T82" s="23"/>
      <c r="U82" s="23"/>
      <c r="V82" s="23"/>
      <c r="W82" s="23"/>
      <c r="X82" s="20" t="s">
        <v>236</v>
      </c>
      <c r="Y82" s="21" t="s">
        <v>236</v>
      </c>
      <c r="Z82" s="21" t="s">
        <v>236</v>
      </c>
    </row>
    <row r="83" spans="1:26" x14ac:dyDescent="0.25">
      <c r="A83" s="1" t="s">
        <v>246</v>
      </c>
      <c r="B83" s="1" t="s">
        <v>37</v>
      </c>
      <c r="C83" s="7"/>
      <c r="D83" s="7"/>
      <c r="E83" s="7"/>
      <c r="F83" s="7"/>
      <c r="G83" s="7"/>
      <c r="H83" s="7"/>
      <c r="I83" s="7"/>
      <c r="J83" s="7"/>
      <c r="K83" s="7"/>
      <c r="L83" s="7"/>
      <c r="M83" s="7"/>
      <c r="N83" s="7"/>
      <c r="O83" s="7"/>
      <c r="P83" s="7"/>
      <c r="Q83" s="7"/>
      <c r="R83" s="7"/>
      <c r="S83" s="7"/>
      <c r="T83" s="7"/>
      <c r="U83" s="7"/>
      <c r="V83" s="7">
        <v>60000</v>
      </c>
      <c r="W83" s="7"/>
      <c r="X83" s="21" t="s">
        <v>236</v>
      </c>
      <c r="Y83" s="21" t="s">
        <v>236</v>
      </c>
      <c r="Z83" s="21" t="s">
        <v>236</v>
      </c>
    </row>
    <row r="84" spans="1:26" x14ac:dyDescent="0.25">
      <c r="A84" s="1" t="s">
        <v>144</v>
      </c>
      <c r="B84" s="1" t="s">
        <v>41</v>
      </c>
      <c r="C84" s="23"/>
      <c r="D84" s="23"/>
      <c r="E84" s="23"/>
      <c r="F84" s="23"/>
      <c r="G84" s="23"/>
      <c r="H84" s="23"/>
      <c r="I84" s="23"/>
      <c r="J84" s="23"/>
      <c r="K84" s="23"/>
      <c r="L84" s="23"/>
      <c r="M84" s="23"/>
      <c r="N84" s="23"/>
      <c r="O84" s="23"/>
      <c r="P84" s="23"/>
      <c r="Q84" s="23">
        <v>40000</v>
      </c>
      <c r="R84" s="23"/>
      <c r="S84" s="23"/>
      <c r="T84" s="23"/>
      <c r="U84" s="23"/>
      <c r="V84" s="23">
        <v>60000</v>
      </c>
      <c r="W84" s="23"/>
      <c r="X84" s="20">
        <f>(((V84/Q84)^(1/(V3-Q3)))-1)</f>
        <v>8.4471771197698553E-2</v>
      </c>
      <c r="Y84" s="21">
        <f>V84/Q84-1</f>
        <v>0.5</v>
      </c>
      <c r="Z84" s="21" t="s">
        <v>236</v>
      </c>
    </row>
    <row r="85" spans="1:26" x14ac:dyDescent="0.25">
      <c r="A85" s="1" t="s">
        <v>366</v>
      </c>
      <c r="B85" s="1" t="s">
        <v>41</v>
      </c>
      <c r="C85" s="23"/>
      <c r="D85" s="23"/>
      <c r="E85" s="23">
        <v>9900</v>
      </c>
      <c r="F85" s="23">
        <v>9900</v>
      </c>
      <c r="G85" s="23"/>
      <c r="H85" s="23"/>
      <c r="I85" s="23"/>
      <c r="J85" s="23"/>
      <c r="K85" s="23"/>
      <c r="L85" s="23"/>
      <c r="M85" s="23"/>
      <c r="N85" s="23"/>
      <c r="O85" s="23"/>
      <c r="P85" s="23">
        <v>40000</v>
      </c>
      <c r="Q85" s="23"/>
      <c r="R85" s="23"/>
      <c r="S85" s="23"/>
      <c r="T85" s="23">
        <v>56000</v>
      </c>
      <c r="U85" s="23"/>
      <c r="V85" s="23"/>
      <c r="W85" s="23"/>
      <c r="X85" s="20">
        <f>(((T85/E85)^(1/(T3-E3)))-1)</f>
        <v>0.12245823061251926</v>
      </c>
      <c r="Y85" s="21">
        <f>T85/P85-1</f>
        <v>0.39999999999999991</v>
      </c>
      <c r="Z85" s="21" t="s">
        <v>236</v>
      </c>
    </row>
    <row r="86" spans="1:26" x14ac:dyDescent="0.25">
      <c r="A86" s="1" t="s">
        <v>30</v>
      </c>
      <c r="B86" s="1" t="s">
        <v>37</v>
      </c>
      <c r="C86" s="23"/>
      <c r="D86" s="23"/>
      <c r="E86" s="23"/>
      <c r="F86" s="23">
        <v>24000</v>
      </c>
      <c r="G86" s="23"/>
      <c r="H86" s="23"/>
      <c r="I86" s="23"/>
      <c r="J86" s="23"/>
      <c r="K86" s="23"/>
      <c r="L86" s="23"/>
      <c r="M86" s="23"/>
      <c r="N86" s="23">
        <v>40000</v>
      </c>
      <c r="O86" s="23"/>
      <c r="P86" s="23"/>
      <c r="Q86" s="23"/>
      <c r="R86" s="23"/>
      <c r="S86" s="23">
        <v>52930</v>
      </c>
      <c r="T86" s="23"/>
      <c r="U86" s="23"/>
      <c r="V86" s="23"/>
      <c r="W86" s="23"/>
      <c r="X86" s="20">
        <f>(((N86/F86)^(1/(N3-F3)))-1)</f>
        <v>6.5935911050706286E-2</v>
      </c>
      <c r="Y86" s="21">
        <f>N86/F86-1</f>
        <v>0.66666666666666674</v>
      </c>
      <c r="Z86" s="21" t="s">
        <v>236</v>
      </c>
    </row>
    <row r="87" spans="1:26" x14ac:dyDescent="0.25">
      <c r="A87" s="1" t="s">
        <v>74</v>
      </c>
      <c r="B87" s="1" t="s">
        <v>83</v>
      </c>
      <c r="C87" s="23"/>
      <c r="D87" s="23"/>
      <c r="E87" s="23"/>
      <c r="F87" s="23"/>
      <c r="G87" s="23"/>
      <c r="H87" s="23"/>
      <c r="I87" s="23">
        <v>30000</v>
      </c>
      <c r="J87" s="23"/>
      <c r="K87" s="23">
        <v>32700</v>
      </c>
      <c r="L87" s="23"/>
      <c r="M87" s="23"/>
      <c r="N87" s="23"/>
      <c r="O87" s="23"/>
      <c r="P87" s="23"/>
      <c r="Q87" s="23">
        <v>50000</v>
      </c>
      <c r="R87" s="23"/>
      <c r="S87" s="23"/>
      <c r="T87" s="23"/>
      <c r="U87" s="23"/>
      <c r="V87" s="23"/>
      <c r="W87" s="23"/>
      <c r="X87" s="20">
        <f>(((Q87/I87)^(1/(Q3-F3)))-1)</f>
        <v>4.7533856014729592E-2</v>
      </c>
      <c r="Y87" s="21">
        <f>Q87/K87-1</f>
        <v>0.52905198776758411</v>
      </c>
      <c r="Z87" s="21" t="s">
        <v>236</v>
      </c>
    </row>
    <row r="88" spans="1:26" x14ac:dyDescent="0.25">
      <c r="A88" s="1" t="s">
        <v>219</v>
      </c>
      <c r="B88" s="1" t="s">
        <v>54</v>
      </c>
      <c r="C88" s="23"/>
      <c r="D88" s="23"/>
      <c r="E88" s="23"/>
      <c r="F88" s="23"/>
      <c r="G88" s="23"/>
      <c r="H88" s="23"/>
      <c r="I88" s="23"/>
      <c r="J88" s="23"/>
      <c r="K88" s="23"/>
      <c r="L88" s="23"/>
      <c r="M88" s="23"/>
      <c r="N88" s="23"/>
      <c r="O88" s="23"/>
      <c r="P88" s="23"/>
      <c r="Q88" s="23"/>
      <c r="R88" s="23"/>
      <c r="S88" s="23">
        <v>50000</v>
      </c>
      <c r="T88" s="23"/>
      <c r="U88" s="23"/>
      <c r="V88" s="23"/>
      <c r="W88" s="23"/>
      <c r="X88" s="20" t="s">
        <v>236</v>
      </c>
      <c r="Y88" s="21" t="s">
        <v>236</v>
      </c>
      <c r="Z88" s="21" t="s">
        <v>236</v>
      </c>
    </row>
    <row r="89" spans="1:26" x14ac:dyDescent="0.25">
      <c r="A89" s="1" t="s">
        <v>122</v>
      </c>
      <c r="B89" s="1" t="s">
        <v>40</v>
      </c>
      <c r="C89" s="23"/>
      <c r="D89" s="23"/>
      <c r="E89" s="23"/>
      <c r="F89" s="23"/>
      <c r="G89" s="23"/>
      <c r="H89" s="23"/>
      <c r="I89" s="23"/>
      <c r="J89" s="23"/>
      <c r="K89" s="23"/>
      <c r="L89" s="23"/>
      <c r="M89" s="23"/>
      <c r="N89" s="23"/>
      <c r="O89" s="23">
        <v>26000</v>
      </c>
      <c r="P89" s="23"/>
      <c r="Q89" s="23">
        <v>30000</v>
      </c>
      <c r="R89" s="23"/>
      <c r="S89" s="23"/>
      <c r="T89" s="23"/>
      <c r="U89" s="23"/>
      <c r="V89" s="23">
        <v>50000</v>
      </c>
      <c r="W89" s="23"/>
      <c r="X89" s="20">
        <f>(((V89/O89)^(1/(V3-O3)))-1)</f>
        <v>9.7920643474008973E-2</v>
      </c>
      <c r="Y89" s="21">
        <f>V89/Q89-1</f>
        <v>0.66666666666666674</v>
      </c>
      <c r="Z89" s="21" t="s">
        <v>236</v>
      </c>
    </row>
    <row r="90" spans="1:26" x14ac:dyDescent="0.25">
      <c r="A90" s="1" t="s">
        <v>367</v>
      </c>
      <c r="B90" s="1" t="s">
        <v>45</v>
      </c>
      <c r="C90" s="23"/>
      <c r="D90" s="23"/>
      <c r="E90" s="23"/>
      <c r="F90" s="23"/>
      <c r="G90" s="23"/>
      <c r="H90" s="23"/>
      <c r="I90" s="23"/>
      <c r="J90" s="23"/>
      <c r="K90" s="23"/>
      <c r="L90" s="23"/>
      <c r="M90" s="23"/>
      <c r="N90" s="23"/>
      <c r="O90" s="23"/>
      <c r="P90" s="23"/>
      <c r="Q90" s="23"/>
      <c r="R90" s="23"/>
      <c r="S90" s="23"/>
      <c r="T90" s="23"/>
      <c r="U90" s="23"/>
      <c r="V90" s="23">
        <v>50000</v>
      </c>
      <c r="W90" s="23"/>
      <c r="X90" s="20" t="s">
        <v>236</v>
      </c>
      <c r="Y90" s="21" t="s">
        <v>236</v>
      </c>
      <c r="Z90" s="21" t="s">
        <v>236</v>
      </c>
    </row>
    <row r="91" spans="1:26" x14ac:dyDescent="0.25">
      <c r="A91" s="1" t="s">
        <v>247</v>
      </c>
      <c r="B91" s="1" t="s">
        <v>39</v>
      </c>
      <c r="C91" s="23"/>
      <c r="D91" s="23"/>
      <c r="E91" s="23"/>
      <c r="F91" s="23"/>
      <c r="G91" s="23"/>
      <c r="H91" s="23"/>
      <c r="I91" s="23"/>
      <c r="J91" s="23"/>
      <c r="K91" s="23"/>
      <c r="L91" s="23"/>
      <c r="M91" s="23"/>
      <c r="N91" s="23"/>
      <c r="O91" s="23"/>
      <c r="P91" s="23"/>
      <c r="Q91" s="23"/>
      <c r="R91" s="23"/>
      <c r="S91" s="23"/>
      <c r="T91" s="23">
        <v>44258</v>
      </c>
      <c r="U91" s="23"/>
      <c r="V91" s="23">
        <v>46260</v>
      </c>
      <c r="W91" s="23">
        <v>46987</v>
      </c>
      <c r="X91" s="20">
        <f>(((W91/T91)^(1/(W3-T3)))-1)</f>
        <v>2.0145169842342936E-2</v>
      </c>
      <c r="Y91" s="21">
        <f>W91/V91-1</f>
        <v>1.5715520968439201E-2</v>
      </c>
      <c r="Z91" s="21">
        <f>W91/V91-1</f>
        <v>1.5715520968439201E-2</v>
      </c>
    </row>
    <row r="92" spans="1:26" x14ac:dyDescent="0.25">
      <c r="A92" s="1" t="s">
        <v>205</v>
      </c>
      <c r="B92" s="1" t="s">
        <v>39</v>
      </c>
      <c r="C92" s="23"/>
      <c r="D92" s="23"/>
      <c r="E92" s="23"/>
      <c r="F92" s="23"/>
      <c r="G92" s="23"/>
      <c r="H92" s="23"/>
      <c r="I92" s="23"/>
      <c r="J92" s="23"/>
      <c r="K92" s="23"/>
      <c r="L92" s="23"/>
      <c r="M92" s="23"/>
      <c r="N92" s="23"/>
      <c r="O92" s="23">
        <v>29000</v>
      </c>
      <c r="P92" s="23"/>
      <c r="Q92" s="23"/>
      <c r="R92" s="23"/>
      <c r="S92" s="23"/>
      <c r="T92" s="23"/>
      <c r="U92" s="23"/>
      <c r="V92" s="23">
        <v>45000</v>
      </c>
      <c r="W92" s="23"/>
      <c r="X92" s="20">
        <f>(((V92/O92)^(1/(V3-O3)))-1)</f>
        <v>6.4778360912006505E-2</v>
      </c>
      <c r="Y92" s="21">
        <f>V92/O92-1</f>
        <v>0.55172413793103448</v>
      </c>
      <c r="Z92" s="21" t="s">
        <v>236</v>
      </c>
    </row>
    <row r="93" spans="1:26" x14ac:dyDescent="0.25">
      <c r="A93" s="1" t="s">
        <v>368</v>
      </c>
      <c r="B93" s="1" t="s">
        <v>208</v>
      </c>
      <c r="C93" s="23"/>
      <c r="D93" s="23"/>
      <c r="E93" s="23"/>
      <c r="F93" s="23"/>
      <c r="G93" s="23"/>
      <c r="H93" s="23"/>
      <c r="I93" s="23"/>
      <c r="J93" s="23"/>
      <c r="K93" s="23"/>
      <c r="L93" s="23"/>
      <c r="M93" s="23"/>
      <c r="N93" s="23"/>
      <c r="O93" s="23"/>
      <c r="P93" s="23"/>
      <c r="Q93" s="23"/>
      <c r="R93" s="23"/>
      <c r="S93" s="23"/>
      <c r="T93" s="23"/>
      <c r="U93" s="23"/>
      <c r="V93" s="23">
        <v>43000</v>
      </c>
      <c r="W93" s="23"/>
      <c r="X93" s="20" t="s">
        <v>236</v>
      </c>
      <c r="Y93" s="21" t="s">
        <v>236</v>
      </c>
      <c r="Z93" s="21" t="s">
        <v>236</v>
      </c>
    </row>
    <row r="94" spans="1:26" x14ac:dyDescent="0.25">
      <c r="A94" s="1" t="s">
        <v>220</v>
      </c>
      <c r="B94" s="1" t="s">
        <v>37</v>
      </c>
      <c r="C94" s="23"/>
      <c r="D94" s="23"/>
      <c r="E94" s="23"/>
      <c r="F94" s="23"/>
      <c r="G94" s="23"/>
      <c r="H94" s="23"/>
      <c r="I94" s="23"/>
      <c r="J94" s="23"/>
      <c r="K94" s="23"/>
      <c r="L94" s="23"/>
      <c r="M94" s="23"/>
      <c r="N94" s="23"/>
      <c r="O94" s="23"/>
      <c r="P94" s="23"/>
      <c r="Q94" s="23"/>
      <c r="R94" s="23"/>
      <c r="S94" s="23">
        <v>42000</v>
      </c>
      <c r="T94" s="23"/>
      <c r="U94" s="23"/>
      <c r="V94" s="23"/>
      <c r="W94" s="23"/>
      <c r="X94" s="20" t="s">
        <v>236</v>
      </c>
      <c r="Y94" s="21" t="s">
        <v>236</v>
      </c>
      <c r="Z94" s="21" t="s">
        <v>236</v>
      </c>
    </row>
    <row r="95" spans="1:26" x14ac:dyDescent="0.25">
      <c r="A95" s="1" t="s">
        <v>36</v>
      </c>
      <c r="B95" s="1" t="s">
        <v>50</v>
      </c>
      <c r="C95" s="23"/>
      <c r="D95" s="23"/>
      <c r="E95" s="23">
        <v>7000</v>
      </c>
      <c r="F95" s="23">
        <v>10000</v>
      </c>
      <c r="G95" s="23"/>
      <c r="H95" s="23"/>
      <c r="I95" s="23"/>
      <c r="J95" s="23">
        <v>10000</v>
      </c>
      <c r="K95" s="23">
        <v>20000</v>
      </c>
      <c r="L95" s="23"/>
      <c r="M95" s="23"/>
      <c r="N95" s="23"/>
      <c r="O95" s="23"/>
      <c r="P95" s="23"/>
      <c r="Q95" s="23">
        <v>18500</v>
      </c>
      <c r="R95" s="23"/>
      <c r="S95" s="23"/>
      <c r="T95" s="23">
        <v>27000</v>
      </c>
      <c r="U95" s="23"/>
      <c r="V95" s="23"/>
      <c r="W95" s="23">
        <v>42000</v>
      </c>
      <c r="X95" s="20">
        <f>(((W95/E95)^(1/(W3-E3)))-1)</f>
        <v>0.10466507859749519</v>
      </c>
      <c r="Y95" s="21">
        <f>W95/T95-1</f>
        <v>0.55555555555555558</v>
      </c>
      <c r="Z95" s="21" t="s">
        <v>236</v>
      </c>
    </row>
    <row r="96" spans="1:26" x14ac:dyDescent="0.25">
      <c r="A96" s="1" t="s">
        <v>207</v>
      </c>
      <c r="B96" s="1" t="s">
        <v>70</v>
      </c>
      <c r="C96" s="23"/>
      <c r="D96" s="23"/>
      <c r="E96" s="23"/>
      <c r="F96" s="23"/>
      <c r="G96" s="23"/>
      <c r="H96" s="23"/>
      <c r="I96" s="23"/>
      <c r="J96" s="23"/>
      <c r="K96" s="23"/>
      <c r="L96" s="23"/>
      <c r="M96" s="23"/>
      <c r="N96" s="23"/>
      <c r="O96" s="23"/>
      <c r="P96" s="23"/>
      <c r="Q96" s="23"/>
      <c r="R96" s="23">
        <v>20000</v>
      </c>
      <c r="S96" s="23"/>
      <c r="T96" s="23">
        <v>31000</v>
      </c>
      <c r="U96" s="23">
        <v>41000</v>
      </c>
      <c r="V96" s="23"/>
      <c r="W96" s="23"/>
      <c r="X96" s="20">
        <f>(((U96/R96)^(1/(U3-R3)))-1)</f>
        <v>0.27033409277248088</v>
      </c>
      <c r="Y96" s="21">
        <f>U96/T96-1</f>
        <v>0.32258064516129026</v>
      </c>
      <c r="Z96" s="21">
        <f>U96/T96-1</f>
        <v>0.32258064516129026</v>
      </c>
    </row>
    <row r="97" spans="1:26" x14ac:dyDescent="0.25">
      <c r="A97" s="1" t="s">
        <v>142</v>
      </c>
      <c r="B97" s="1" t="s">
        <v>56</v>
      </c>
      <c r="C97" s="23"/>
      <c r="D97" s="23"/>
      <c r="E97" s="23"/>
      <c r="F97" s="23"/>
      <c r="G97" s="23"/>
      <c r="H97" s="23"/>
      <c r="I97" s="23"/>
      <c r="J97" s="23"/>
      <c r="K97" s="23"/>
      <c r="L97" s="23"/>
      <c r="M97" s="23"/>
      <c r="N97" s="23"/>
      <c r="O97" s="23"/>
      <c r="P97" s="23">
        <v>28122</v>
      </c>
      <c r="Q97" s="23">
        <v>30556</v>
      </c>
      <c r="R97" s="23"/>
      <c r="S97" s="23">
        <v>32086</v>
      </c>
      <c r="T97" s="23"/>
      <c r="U97" s="23"/>
      <c r="V97" s="23">
        <v>40212</v>
      </c>
      <c r="W97" s="23"/>
      <c r="X97" s="20">
        <f>(((V97/P97)^(1/(V3-P3)))-1)</f>
        <v>6.1414244420506581E-2</v>
      </c>
      <c r="Y97" s="21">
        <f>V97/S97-1</f>
        <v>0.25325687215608061</v>
      </c>
      <c r="Z97" s="21" t="s">
        <v>236</v>
      </c>
    </row>
    <row r="98" spans="1:26" x14ac:dyDescent="0.25">
      <c r="A98" s="1" t="s">
        <v>221</v>
      </c>
      <c r="B98" s="1" t="s">
        <v>54</v>
      </c>
      <c r="C98" s="23"/>
      <c r="D98" s="23"/>
      <c r="E98" s="23"/>
      <c r="F98" s="23"/>
      <c r="G98" s="23"/>
      <c r="H98" s="23"/>
      <c r="I98" s="23"/>
      <c r="J98" s="23"/>
      <c r="K98" s="23"/>
      <c r="L98" s="23"/>
      <c r="M98" s="23"/>
      <c r="N98" s="23">
        <v>45000</v>
      </c>
      <c r="O98" s="23"/>
      <c r="P98" s="23"/>
      <c r="Q98" s="23"/>
      <c r="R98" s="23">
        <v>40000</v>
      </c>
      <c r="S98" s="23"/>
      <c r="T98" s="23"/>
      <c r="U98" s="23">
        <v>40000</v>
      </c>
      <c r="V98" s="23"/>
      <c r="W98" s="23"/>
      <c r="X98" s="20">
        <f>(((R98/N98)^(1/(R3-N3)))-1)</f>
        <v>-2.9016456585353123E-2</v>
      </c>
      <c r="Y98" s="21">
        <f>R98/N98-1</f>
        <v>-0.11111111111111116</v>
      </c>
      <c r="Z98" s="21" t="s">
        <v>236</v>
      </c>
    </row>
    <row r="99" spans="1:26" x14ac:dyDescent="0.25">
      <c r="A99" s="1" t="s">
        <v>222</v>
      </c>
      <c r="B99" s="1" t="s">
        <v>37</v>
      </c>
      <c r="C99" s="23"/>
      <c r="D99" s="23"/>
      <c r="E99" s="23"/>
      <c r="F99" s="23"/>
      <c r="G99" s="23"/>
      <c r="H99" s="23"/>
      <c r="I99" s="23"/>
      <c r="J99" s="23"/>
      <c r="K99" s="23"/>
      <c r="L99" s="23"/>
      <c r="M99" s="23"/>
      <c r="N99" s="23"/>
      <c r="O99" s="23"/>
      <c r="P99" s="23"/>
      <c r="Q99" s="23"/>
      <c r="R99" s="23"/>
      <c r="S99" s="23"/>
      <c r="T99" s="23">
        <v>40000</v>
      </c>
      <c r="U99" s="23"/>
      <c r="V99" s="23"/>
      <c r="W99" s="23"/>
      <c r="X99" s="21" t="s">
        <v>236</v>
      </c>
      <c r="Y99" s="21" t="s">
        <v>236</v>
      </c>
      <c r="Z99" s="21" t="s">
        <v>236</v>
      </c>
    </row>
    <row r="100" spans="1:26" x14ac:dyDescent="0.25">
      <c r="A100" s="1" t="s">
        <v>369</v>
      </c>
      <c r="B100" s="1" t="s">
        <v>54</v>
      </c>
      <c r="C100" s="7"/>
      <c r="D100" s="7"/>
      <c r="E100" s="7"/>
      <c r="F100" s="7"/>
      <c r="G100" s="7"/>
      <c r="H100" s="7"/>
      <c r="I100" s="7"/>
      <c r="J100" s="7"/>
      <c r="K100" s="7"/>
      <c r="L100" s="7"/>
      <c r="M100" s="7"/>
      <c r="N100" s="7"/>
      <c r="O100" s="7"/>
      <c r="P100" s="7"/>
      <c r="Q100" s="7"/>
      <c r="R100" s="7"/>
      <c r="S100" s="7"/>
      <c r="T100" s="7"/>
      <c r="U100" s="7"/>
      <c r="V100" s="7">
        <v>40000</v>
      </c>
      <c r="W100" s="7"/>
      <c r="X100" s="6" t="s">
        <v>236</v>
      </c>
      <c r="Y100" s="6" t="s">
        <v>236</v>
      </c>
      <c r="Z100" s="6" t="s">
        <v>236</v>
      </c>
    </row>
    <row r="101" spans="1:26" x14ac:dyDescent="0.25">
      <c r="A101" s="1" t="s">
        <v>223</v>
      </c>
      <c r="B101" s="1" t="s">
        <v>43</v>
      </c>
      <c r="C101" s="23"/>
      <c r="D101" s="23"/>
      <c r="E101" s="23"/>
      <c r="F101" s="23"/>
      <c r="G101" s="23"/>
      <c r="H101" s="23"/>
      <c r="I101" s="23"/>
      <c r="J101" s="23"/>
      <c r="K101" s="23"/>
      <c r="L101" s="23"/>
      <c r="M101" s="23"/>
      <c r="N101" s="23"/>
      <c r="O101" s="23">
        <v>37204</v>
      </c>
      <c r="P101" s="23"/>
      <c r="Q101" s="23"/>
      <c r="R101" s="23"/>
      <c r="S101" s="23"/>
      <c r="T101" s="23"/>
      <c r="U101" s="23"/>
      <c r="V101" s="23"/>
      <c r="W101" s="23"/>
      <c r="X101" s="20" t="s">
        <v>236</v>
      </c>
      <c r="Y101" s="21" t="s">
        <v>236</v>
      </c>
      <c r="Z101" s="21" t="s">
        <v>236</v>
      </c>
    </row>
    <row r="102" spans="1:26" x14ac:dyDescent="0.25">
      <c r="A102" s="1" t="s">
        <v>145</v>
      </c>
      <c r="B102" s="1" t="s">
        <v>146</v>
      </c>
      <c r="C102" s="23"/>
      <c r="D102" s="23"/>
      <c r="E102" s="23"/>
      <c r="F102" s="23"/>
      <c r="G102" s="23"/>
      <c r="H102" s="23"/>
      <c r="I102" s="23"/>
      <c r="J102" s="23"/>
      <c r="K102" s="23"/>
      <c r="L102" s="23"/>
      <c r="M102" s="23"/>
      <c r="N102" s="23"/>
      <c r="O102" s="23"/>
      <c r="P102" s="23">
        <v>35000</v>
      </c>
      <c r="Q102" s="23"/>
      <c r="R102" s="23"/>
      <c r="S102" s="23"/>
      <c r="T102" s="23"/>
      <c r="U102" s="23"/>
      <c r="V102" s="23"/>
      <c r="W102" s="23"/>
      <c r="X102" s="21" t="s">
        <v>236</v>
      </c>
      <c r="Y102" s="21" t="s">
        <v>236</v>
      </c>
      <c r="Z102" s="21" t="s">
        <v>236</v>
      </c>
    </row>
    <row r="103" spans="1:26" x14ac:dyDescent="0.25">
      <c r="A103" s="1" t="s">
        <v>224</v>
      </c>
      <c r="B103" s="1" t="s">
        <v>38</v>
      </c>
      <c r="C103" s="23"/>
      <c r="D103" s="23"/>
      <c r="E103" s="23"/>
      <c r="F103" s="23"/>
      <c r="G103" s="23"/>
      <c r="H103" s="23"/>
      <c r="I103" s="23"/>
      <c r="J103" s="23"/>
      <c r="K103" s="23"/>
      <c r="L103" s="23"/>
      <c r="M103" s="23"/>
      <c r="N103" s="23"/>
      <c r="O103" s="23"/>
      <c r="P103" s="23">
        <v>33125</v>
      </c>
      <c r="Q103" s="23"/>
      <c r="R103" s="23"/>
      <c r="S103" s="23"/>
      <c r="T103" s="23"/>
      <c r="U103" s="23"/>
      <c r="V103" s="23"/>
      <c r="W103" s="23"/>
      <c r="X103" s="21" t="s">
        <v>236</v>
      </c>
      <c r="Y103" s="21" t="s">
        <v>236</v>
      </c>
      <c r="Z103" s="21" t="s">
        <v>236</v>
      </c>
    </row>
    <row r="104" spans="1:26" x14ac:dyDescent="0.25">
      <c r="A104" s="1" t="s">
        <v>121</v>
      </c>
      <c r="B104" s="1" t="s">
        <v>83</v>
      </c>
      <c r="C104" s="23"/>
      <c r="D104" s="23"/>
      <c r="E104" s="23"/>
      <c r="F104" s="23"/>
      <c r="G104" s="23"/>
      <c r="H104" s="23"/>
      <c r="I104" s="23"/>
      <c r="J104" s="23"/>
      <c r="K104" s="23"/>
      <c r="L104" s="23"/>
      <c r="M104" s="23"/>
      <c r="N104" s="23"/>
      <c r="O104" s="23"/>
      <c r="P104" s="23">
        <v>31000</v>
      </c>
      <c r="Q104" s="23">
        <v>32000</v>
      </c>
      <c r="R104" s="23"/>
      <c r="S104" s="23">
        <v>33000</v>
      </c>
      <c r="T104" s="23"/>
      <c r="U104" s="23"/>
      <c r="V104" s="23"/>
      <c r="W104" s="23"/>
      <c r="X104" s="20">
        <f>(((S104/P104)^(1/(S3-P3)))-1)</f>
        <v>2.1058790679847617E-2</v>
      </c>
      <c r="Y104" s="20">
        <f>S104/Q104-1</f>
        <v>3.125E-2</v>
      </c>
      <c r="Z104" s="21" t="s">
        <v>236</v>
      </c>
    </row>
    <row r="105" spans="1:26" x14ac:dyDescent="0.25">
      <c r="A105" s="1" t="s">
        <v>84</v>
      </c>
      <c r="B105" s="1" t="s">
        <v>85</v>
      </c>
      <c r="C105" s="23"/>
      <c r="D105" s="23"/>
      <c r="E105" s="23"/>
      <c r="F105" s="23"/>
      <c r="G105" s="23"/>
      <c r="H105" s="23"/>
      <c r="I105" s="23"/>
      <c r="J105" s="23">
        <v>10000</v>
      </c>
      <c r="K105" s="23"/>
      <c r="L105" s="23"/>
      <c r="M105" s="23">
        <v>23400</v>
      </c>
      <c r="N105" s="23"/>
      <c r="O105" s="23">
        <v>32000</v>
      </c>
      <c r="P105" s="23"/>
      <c r="Q105" s="23"/>
      <c r="R105" s="23"/>
      <c r="S105" s="23"/>
      <c r="T105" s="23"/>
      <c r="U105" s="23"/>
      <c r="V105" s="23"/>
      <c r="W105" s="23"/>
      <c r="X105" s="20">
        <f>(((O105/J105)^(1/(O3-J3)))-1)</f>
        <v>0.2619146889603865</v>
      </c>
      <c r="Y105" s="20">
        <f>O105/M105-1</f>
        <v>0.36752136752136755</v>
      </c>
      <c r="Z105" s="21" t="s">
        <v>236</v>
      </c>
    </row>
    <row r="106" spans="1:26" x14ac:dyDescent="0.25">
      <c r="A106" s="1" t="s">
        <v>225</v>
      </c>
      <c r="B106" s="1" t="s">
        <v>139</v>
      </c>
      <c r="C106" s="23"/>
      <c r="D106" s="23"/>
      <c r="E106" s="23"/>
      <c r="F106" s="23"/>
      <c r="G106" s="23"/>
      <c r="H106" s="23"/>
      <c r="I106" s="23"/>
      <c r="J106" s="23"/>
      <c r="K106" s="23"/>
      <c r="L106" s="23"/>
      <c r="M106" s="23"/>
      <c r="N106" s="23"/>
      <c r="O106" s="23"/>
      <c r="P106" s="23"/>
      <c r="Q106" s="23"/>
      <c r="R106" s="23"/>
      <c r="S106" s="23"/>
      <c r="T106" s="23">
        <v>30000</v>
      </c>
      <c r="U106" s="23"/>
      <c r="V106" s="23"/>
      <c r="W106" s="23"/>
      <c r="X106" s="21" t="s">
        <v>236</v>
      </c>
      <c r="Y106" s="21" t="s">
        <v>236</v>
      </c>
      <c r="Z106" s="21" t="s">
        <v>236</v>
      </c>
    </row>
    <row r="107" spans="1:26" x14ac:dyDescent="0.25">
      <c r="A107" s="1" t="s">
        <v>204</v>
      </c>
      <c r="B107" s="1" t="s">
        <v>42</v>
      </c>
      <c r="C107" s="23"/>
      <c r="D107" s="23"/>
      <c r="E107" s="23"/>
      <c r="F107" s="23"/>
      <c r="G107" s="23"/>
      <c r="H107" s="23"/>
      <c r="I107" s="23"/>
      <c r="J107" s="23"/>
      <c r="K107" s="23"/>
      <c r="L107" s="23"/>
      <c r="M107" s="23"/>
      <c r="N107" s="23"/>
      <c r="O107" s="23"/>
      <c r="P107" s="23"/>
      <c r="Q107" s="23">
        <v>30000</v>
      </c>
      <c r="R107" s="23"/>
      <c r="S107" s="23"/>
      <c r="T107" s="23"/>
      <c r="U107" s="23"/>
      <c r="V107" s="23"/>
      <c r="W107" s="23"/>
      <c r="X107" s="21" t="s">
        <v>236</v>
      </c>
      <c r="Y107" s="21" t="s">
        <v>236</v>
      </c>
      <c r="Z107" s="21" t="s">
        <v>236</v>
      </c>
    </row>
    <row r="108" spans="1:26" x14ac:dyDescent="0.25">
      <c r="A108" s="1" t="s">
        <v>148</v>
      </c>
      <c r="B108" s="1" t="s">
        <v>54</v>
      </c>
      <c r="C108" s="23"/>
      <c r="D108" s="23"/>
      <c r="E108" s="23"/>
      <c r="F108" s="23"/>
      <c r="G108" s="23"/>
      <c r="H108" s="23"/>
      <c r="I108" s="23"/>
      <c r="J108" s="23"/>
      <c r="K108" s="23"/>
      <c r="L108" s="23"/>
      <c r="M108" s="23"/>
      <c r="N108" s="23"/>
      <c r="O108" s="23"/>
      <c r="P108" s="23"/>
      <c r="Q108" s="23">
        <v>20000</v>
      </c>
      <c r="R108" s="23"/>
      <c r="S108" s="23">
        <v>30000</v>
      </c>
      <c r="T108" s="23"/>
      <c r="U108" s="23">
        <v>30000</v>
      </c>
      <c r="V108" s="23"/>
      <c r="W108" s="23"/>
      <c r="X108" s="20">
        <f>(((U108/Q108)^(1/(U3-Q3)))-1)</f>
        <v>0.1066819197003217</v>
      </c>
      <c r="Y108" s="21">
        <f>U108/S108-1</f>
        <v>0</v>
      </c>
      <c r="Z108" s="21" t="s">
        <v>236</v>
      </c>
    </row>
    <row r="109" spans="1:26" x14ac:dyDescent="0.25">
      <c r="A109" s="1" t="s">
        <v>226</v>
      </c>
      <c r="B109" s="1" t="s">
        <v>43</v>
      </c>
      <c r="C109" s="23"/>
      <c r="D109" s="23"/>
      <c r="E109" s="23"/>
      <c r="F109" s="23"/>
      <c r="G109" s="23"/>
      <c r="H109" s="23"/>
      <c r="I109" s="23"/>
      <c r="J109" s="23"/>
      <c r="K109" s="23"/>
      <c r="L109" s="23"/>
      <c r="M109" s="23"/>
      <c r="N109" s="23"/>
      <c r="O109" s="23">
        <v>26290</v>
      </c>
      <c r="P109" s="23"/>
      <c r="Q109" s="23"/>
      <c r="R109" s="23"/>
      <c r="S109" s="23"/>
      <c r="T109" s="23"/>
      <c r="U109" s="23">
        <v>29576</v>
      </c>
      <c r="V109" s="23"/>
      <c r="W109" s="23"/>
      <c r="X109" s="20">
        <f>(((U109/O109)^(1/(U3-O3)))-1)</f>
        <v>1.9823014606223488E-2</v>
      </c>
      <c r="Y109" s="21">
        <f>U109/O109-1</f>
        <v>0.12499049068086721</v>
      </c>
      <c r="Z109" s="21" t="s">
        <v>236</v>
      </c>
    </row>
    <row r="110" spans="1:26" x14ac:dyDescent="0.25">
      <c r="A110" s="1" t="s">
        <v>53</v>
      </c>
      <c r="B110" s="1" t="s">
        <v>51</v>
      </c>
      <c r="C110" s="23"/>
      <c r="D110" s="23"/>
      <c r="E110" s="23">
        <v>21378</v>
      </c>
      <c r="F110" s="23"/>
      <c r="G110" s="23"/>
      <c r="H110" s="23"/>
      <c r="I110" s="23"/>
      <c r="J110" s="23">
        <v>22000</v>
      </c>
      <c r="K110" s="23"/>
      <c r="L110" s="23"/>
      <c r="M110" s="23"/>
      <c r="N110" s="23"/>
      <c r="O110" s="23"/>
      <c r="P110" s="23">
        <v>26000</v>
      </c>
      <c r="Q110" s="23"/>
      <c r="R110" s="23">
        <v>28000</v>
      </c>
      <c r="S110" s="23"/>
      <c r="T110" s="23">
        <v>28798</v>
      </c>
      <c r="U110" s="23"/>
      <c r="V110" s="23"/>
      <c r="W110" s="23"/>
      <c r="X110" s="20">
        <f>(((T110/E110)^(1/(T3-E3)))-1)</f>
        <v>2.0061485752541408E-2</v>
      </c>
      <c r="Y110" s="21">
        <f>T110/R110-1</f>
        <v>2.849999999999997E-2</v>
      </c>
      <c r="Z110" s="21" t="s">
        <v>236</v>
      </c>
    </row>
    <row r="111" spans="1:26" x14ac:dyDescent="0.25">
      <c r="A111" s="1" t="s">
        <v>151</v>
      </c>
      <c r="B111" s="1" t="s">
        <v>54</v>
      </c>
      <c r="C111" s="23"/>
      <c r="D111" s="23"/>
      <c r="E111" s="23"/>
      <c r="F111" s="23"/>
      <c r="G111" s="23"/>
      <c r="H111" s="23"/>
      <c r="I111" s="23"/>
      <c r="J111" s="23"/>
      <c r="K111" s="23"/>
      <c r="L111" s="23"/>
      <c r="M111" s="23"/>
      <c r="N111" s="23"/>
      <c r="O111" s="23"/>
      <c r="P111" s="23"/>
      <c r="Q111" s="23">
        <v>10000</v>
      </c>
      <c r="R111" s="23"/>
      <c r="S111" s="23">
        <v>21000</v>
      </c>
      <c r="T111" s="23"/>
      <c r="U111" s="23"/>
      <c r="V111" s="23"/>
      <c r="W111" s="23">
        <v>28000</v>
      </c>
      <c r="X111" s="20">
        <f>(((W111/Q111)^(1/(W3-Q3)))-1)</f>
        <v>0.18720669911055432</v>
      </c>
      <c r="Y111" s="21">
        <f>W111/S111-1</f>
        <v>0.33333333333333326</v>
      </c>
      <c r="Z111" s="21" t="s">
        <v>236</v>
      </c>
    </row>
    <row r="112" spans="1:26" x14ac:dyDescent="0.25">
      <c r="A112" s="1" t="s">
        <v>149</v>
      </c>
      <c r="B112" s="1" t="s">
        <v>54</v>
      </c>
      <c r="C112" s="23"/>
      <c r="D112" s="23"/>
      <c r="E112" s="23"/>
      <c r="F112" s="23"/>
      <c r="G112" s="23"/>
      <c r="H112" s="23"/>
      <c r="I112" s="23"/>
      <c r="J112" s="23">
        <v>12000</v>
      </c>
      <c r="K112" s="23"/>
      <c r="L112" s="23"/>
      <c r="M112" s="23"/>
      <c r="N112" s="23"/>
      <c r="O112" s="23"/>
      <c r="P112" s="23">
        <v>17000</v>
      </c>
      <c r="Q112" s="23"/>
      <c r="R112" s="23"/>
      <c r="S112" s="23"/>
      <c r="T112" s="23"/>
      <c r="U112" s="23"/>
      <c r="V112" s="23">
        <v>27000</v>
      </c>
      <c r="W112" s="23"/>
      <c r="X112" s="20">
        <f>(((V112/J112)^(1/(V3-J3)))-1)</f>
        <v>6.991319393366302E-2</v>
      </c>
      <c r="Y112" s="21">
        <f>V112/P112-1</f>
        <v>0.58823529411764697</v>
      </c>
      <c r="Z112" s="21" t="s">
        <v>236</v>
      </c>
    </row>
    <row r="113" spans="1:26" x14ac:dyDescent="0.25">
      <c r="A113" s="1" t="s">
        <v>206</v>
      </c>
      <c r="B113" s="1" t="s">
        <v>39</v>
      </c>
      <c r="C113" s="23"/>
      <c r="D113" s="23"/>
      <c r="E113" s="23"/>
      <c r="F113" s="23"/>
      <c r="G113" s="23"/>
      <c r="H113" s="23"/>
      <c r="I113" s="23"/>
      <c r="J113" s="23"/>
      <c r="K113" s="23"/>
      <c r="L113" s="23"/>
      <c r="M113" s="23"/>
      <c r="N113" s="23"/>
      <c r="O113" s="23"/>
      <c r="P113" s="23"/>
      <c r="Q113" s="23"/>
      <c r="R113" s="23">
        <v>22313</v>
      </c>
      <c r="S113" s="23">
        <v>23556</v>
      </c>
      <c r="T113" s="23"/>
      <c r="U113" s="23">
        <v>25643</v>
      </c>
      <c r="V113" s="23">
        <v>26697</v>
      </c>
      <c r="W113" s="23">
        <v>25841</v>
      </c>
      <c r="X113" s="20">
        <f>(((W113/R113)^(1/(W3-R3)))-1)</f>
        <v>2.9793793713589034E-2</v>
      </c>
      <c r="Y113" s="21">
        <f>W113/V113-1</f>
        <v>-3.2063527737198894E-2</v>
      </c>
      <c r="Z113" s="21">
        <f>W113/V113-1</f>
        <v>-3.2063527737198894E-2</v>
      </c>
    </row>
    <row r="114" spans="1:26" x14ac:dyDescent="0.25">
      <c r="A114" s="1" t="s">
        <v>147</v>
      </c>
      <c r="B114" s="1" t="s">
        <v>41</v>
      </c>
      <c r="C114" s="23"/>
      <c r="D114" s="23"/>
      <c r="E114" s="23"/>
      <c r="F114" s="23"/>
      <c r="G114" s="23"/>
      <c r="H114" s="23"/>
      <c r="I114" s="23"/>
      <c r="J114" s="23"/>
      <c r="K114" s="23"/>
      <c r="L114" s="23"/>
      <c r="M114" s="23"/>
      <c r="N114" s="23"/>
      <c r="O114" s="23"/>
      <c r="P114" s="23"/>
      <c r="Q114" s="23">
        <v>24000</v>
      </c>
      <c r="R114" s="23"/>
      <c r="S114" s="23"/>
      <c r="T114" s="23"/>
      <c r="U114" s="23">
        <v>25300</v>
      </c>
      <c r="V114" s="23"/>
      <c r="W114" s="23"/>
      <c r="X114" s="20">
        <f>(((U114/Q114)^(1/(U3-Q3)))-1)</f>
        <v>1.3274981804427322E-2</v>
      </c>
      <c r="Y114" s="21">
        <f>U114/Q114-1</f>
        <v>5.4166666666666696E-2</v>
      </c>
      <c r="Z114" s="21" t="s">
        <v>236</v>
      </c>
    </row>
    <row r="115" spans="1:26" x14ac:dyDescent="0.25">
      <c r="A115" s="1" t="s">
        <v>107</v>
      </c>
      <c r="B115" s="1" t="s">
        <v>37</v>
      </c>
      <c r="C115" s="23"/>
      <c r="D115" s="23"/>
      <c r="E115" s="23"/>
      <c r="F115" s="23"/>
      <c r="G115" s="23"/>
      <c r="H115" s="23"/>
      <c r="I115" s="23"/>
      <c r="J115" s="23"/>
      <c r="K115" s="23"/>
      <c r="L115" s="23"/>
      <c r="M115" s="23"/>
      <c r="N115" s="23"/>
      <c r="O115" s="23">
        <v>17680</v>
      </c>
      <c r="P115" s="23">
        <v>21000</v>
      </c>
      <c r="Q115" s="23"/>
      <c r="R115" s="23"/>
      <c r="S115" s="23"/>
      <c r="T115" s="23">
        <v>27000</v>
      </c>
      <c r="U115" s="23"/>
      <c r="V115" s="23"/>
      <c r="W115" s="23">
        <v>25000</v>
      </c>
      <c r="X115" s="20">
        <f>(((W115/O115)^(1/(W3-O3)))-1)</f>
        <v>4.4256575205767756E-2</v>
      </c>
      <c r="Y115" s="21">
        <f>W115/T115-1</f>
        <v>-7.407407407407407E-2</v>
      </c>
      <c r="Z115" s="21" t="s">
        <v>236</v>
      </c>
    </row>
    <row r="116" spans="1:26" x14ac:dyDescent="0.25">
      <c r="A116" s="1" t="s">
        <v>228</v>
      </c>
      <c r="B116" s="1" t="s">
        <v>229</v>
      </c>
      <c r="C116" s="23"/>
      <c r="D116" s="23"/>
      <c r="E116" s="23"/>
      <c r="F116" s="23"/>
      <c r="G116" s="23"/>
      <c r="H116" s="23"/>
      <c r="I116" s="23"/>
      <c r="J116" s="23"/>
      <c r="K116" s="23"/>
      <c r="L116" s="23"/>
      <c r="M116" s="23"/>
      <c r="N116" s="23"/>
      <c r="O116" s="23"/>
      <c r="P116" s="23"/>
      <c r="Q116" s="23"/>
      <c r="R116" s="23"/>
      <c r="S116" s="23"/>
      <c r="T116" s="23">
        <v>25000</v>
      </c>
      <c r="U116" s="23"/>
      <c r="V116" s="23"/>
      <c r="W116" s="23"/>
      <c r="X116" s="21" t="s">
        <v>236</v>
      </c>
      <c r="Y116" s="21" t="s">
        <v>236</v>
      </c>
      <c r="Z116" s="21" t="s">
        <v>236</v>
      </c>
    </row>
    <row r="117" spans="1:26" x14ac:dyDescent="0.25">
      <c r="A117" s="1" t="s">
        <v>248</v>
      </c>
      <c r="B117" s="1" t="s">
        <v>39</v>
      </c>
      <c r="C117" s="23"/>
      <c r="D117" s="23"/>
      <c r="E117" s="23"/>
      <c r="F117" s="23"/>
      <c r="G117" s="23"/>
      <c r="H117" s="23"/>
      <c r="I117" s="23"/>
      <c r="J117" s="23"/>
      <c r="K117" s="23"/>
      <c r="L117" s="23"/>
      <c r="M117" s="23"/>
      <c r="N117" s="23"/>
      <c r="O117" s="23"/>
      <c r="P117" s="23"/>
      <c r="Q117" s="23">
        <v>15286</v>
      </c>
      <c r="R117" s="23">
        <v>18876</v>
      </c>
      <c r="S117" s="23">
        <v>19643</v>
      </c>
      <c r="T117" s="23">
        <v>20445</v>
      </c>
      <c r="U117" s="23"/>
      <c r="V117" s="23"/>
      <c r="W117" s="23"/>
      <c r="X117" s="20">
        <f>(((R117/Q117)^(1/(R3-Q3)))-1)</f>
        <v>0.23485542326311659</v>
      </c>
      <c r="Y117" s="21">
        <f>S117/R117-1</f>
        <v>4.0633608815427102E-2</v>
      </c>
      <c r="Z117" s="21">
        <f>R117/Q117-1</f>
        <v>0.23485542326311659</v>
      </c>
    </row>
    <row r="118" spans="1:26" x14ac:dyDescent="0.25">
      <c r="A118" s="1" t="s">
        <v>143</v>
      </c>
      <c r="B118" s="1" t="s">
        <v>39</v>
      </c>
      <c r="C118" s="23"/>
      <c r="D118" s="23"/>
      <c r="E118" s="23"/>
      <c r="F118" s="23"/>
      <c r="G118" s="23"/>
      <c r="H118" s="23"/>
      <c r="I118" s="23"/>
      <c r="J118" s="23"/>
      <c r="K118" s="23"/>
      <c r="L118" s="23"/>
      <c r="M118" s="23"/>
      <c r="N118" s="23"/>
      <c r="O118" s="23"/>
      <c r="P118" s="23"/>
      <c r="Q118" s="23">
        <v>19714</v>
      </c>
      <c r="R118" s="23">
        <v>20802</v>
      </c>
      <c r="S118" s="23">
        <v>21820</v>
      </c>
      <c r="T118" s="23">
        <v>19509</v>
      </c>
      <c r="U118" s="7">
        <v>20339</v>
      </c>
      <c r="V118" s="23"/>
      <c r="W118" s="23"/>
      <c r="X118" s="20">
        <f>(((U118/Q118)^(1/(U3-Q3)))-1)</f>
        <v>7.8333166305186719E-3</v>
      </c>
      <c r="Y118" s="21">
        <f>U118/T118-1</f>
        <v>4.2544466656414981E-2</v>
      </c>
      <c r="Z118" s="21">
        <f>U118/T118-1</f>
        <v>4.2544466656414981E-2</v>
      </c>
    </row>
    <row r="119" spans="1:26" x14ac:dyDescent="0.25">
      <c r="A119" s="1" t="s">
        <v>150</v>
      </c>
      <c r="B119" s="1" t="s">
        <v>44</v>
      </c>
      <c r="C119" s="23"/>
      <c r="D119" s="23"/>
      <c r="E119" s="23"/>
      <c r="F119" s="23"/>
      <c r="G119" s="23"/>
      <c r="H119" s="23"/>
      <c r="I119" s="23"/>
      <c r="J119" s="23"/>
      <c r="K119" s="23"/>
      <c r="L119" s="23"/>
      <c r="M119" s="23"/>
      <c r="N119" s="23"/>
      <c r="O119" s="23"/>
      <c r="P119" s="23"/>
      <c r="Q119" s="23">
        <v>14976</v>
      </c>
      <c r="R119" s="23"/>
      <c r="S119" s="23"/>
      <c r="T119" s="23">
        <v>17030</v>
      </c>
      <c r="U119" s="23"/>
      <c r="V119" s="23"/>
      <c r="W119" s="23"/>
      <c r="X119" s="20">
        <f>(((T119/Q119)^(1/(T3-Q3)))-1)</f>
        <v>4.3773513652825669E-2</v>
      </c>
      <c r="Y119" s="21">
        <f>T119/Q119-1</f>
        <v>0.13715277777777768</v>
      </c>
      <c r="Z119" s="21" t="s">
        <v>236</v>
      </c>
    </row>
    <row r="120" spans="1:26" x14ac:dyDescent="0.25">
      <c r="A120" s="1" t="s">
        <v>233</v>
      </c>
      <c r="B120" s="1" t="s">
        <v>39</v>
      </c>
      <c r="C120" s="23"/>
      <c r="D120" s="23"/>
      <c r="E120" s="23"/>
      <c r="F120" s="23"/>
      <c r="G120" s="23"/>
      <c r="H120" s="23"/>
      <c r="I120" s="23"/>
      <c r="J120" s="23"/>
      <c r="K120" s="23"/>
      <c r="L120" s="23"/>
      <c r="M120" s="23"/>
      <c r="N120" s="23"/>
      <c r="O120" s="23"/>
      <c r="P120" s="23"/>
      <c r="Q120" s="23"/>
      <c r="R120" s="23"/>
      <c r="S120" s="23">
        <v>13000</v>
      </c>
      <c r="T120" s="23"/>
      <c r="U120" s="23"/>
      <c r="V120" s="23"/>
      <c r="W120" s="23">
        <v>17000</v>
      </c>
      <c r="X120" s="20">
        <f>(((W120/S120)^(1/(W3-S3)))-1)</f>
        <v>6.936605042133781E-2</v>
      </c>
      <c r="Y120" s="21">
        <f>W120/S120-1</f>
        <v>0.30769230769230771</v>
      </c>
      <c r="Z120" s="21" t="s">
        <v>236</v>
      </c>
    </row>
    <row r="121" spans="1:26" x14ac:dyDescent="0.25">
      <c r="A121" s="1" t="s">
        <v>370</v>
      </c>
      <c r="B121" s="1" t="s">
        <v>70</v>
      </c>
      <c r="C121" s="23"/>
      <c r="D121" s="23"/>
      <c r="E121" s="23"/>
      <c r="F121" s="23"/>
      <c r="G121" s="23"/>
      <c r="H121" s="23"/>
      <c r="I121" s="23"/>
      <c r="J121" s="23"/>
      <c r="K121" s="23"/>
      <c r="L121" s="23"/>
      <c r="M121" s="23"/>
      <c r="N121" s="23"/>
      <c r="O121" s="23"/>
      <c r="P121" s="23"/>
      <c r="Q121" s="23"/>
      <c r="R121" s="23"/>
      <c r="S121" s="23"/>
      <c r="T121" s="23"/>
      <c r="U121" s="23">
        <v>17000</v>
      </c>
      <c r="V121" s="23"/>
      <c r="W121" s="23"/>
      <c r="X121" s="20" t="s">
        <v>236</v>
      </c>
      <c r="Y121" s="21" t="s">
        <v>236</v>
      </c>
      <c r="Z121" s="21" t="s">
        <v>236</v>
      </c>
    </row>
    <row r="122" spans="1:26" x14ac:dyDescent="0.25">
      <c r="A122" s="1" t="s">
        <v>227</v>
      </c>
      <c r="B122" s="1" t="s">
        <v>43</v>
      </c>
      <c r="C122" s="23"/>
      <c r="D122" s="23"/>
      <c r="E122" s="23"/>
      <c r="F122" s="23"/>
      <c r="G122" s="23"/>
      <c r="H122" s="23"/>
      <c r="I122" s="23"/>
      <c r="J122" s="23"/>
      <c r="K122" s="23"/>
      <c r="L122" s="23"/>
      <c r="M122" s="23"/>
      <c r="N122" s="23"/>
      <c r="O122" s="23">
        <v>25022</v>
      </c>
      <c r="P122" s="23"/>
      <c r="Q122" s="23"/>
      <c r="R122" s="23"/>
      <c r="S122" s="23"/>
      <c r="T122" s="23"/>
      <c r="U122" s="23"/>
      <c r="V122" s="23">
        <v>16896</v>
      </c>
      <c r="W122" s="23"/>
      <c r="X122" s="20">
        <f>(((V122/O122)^(1/(V3-O3)))-1)</f>
        <v>-5.4552513527753588E-2</v>
      </c>
      <c r="Y122" s="21">
        <f>V122/O122-1</f>
        <v>-0.32475421628966505</v>
      </c>
      <c r="Z122" s="21" t="s">
        <v>236</v>
      </c>
    </row>
    <row r="123" spans="1:26" x14ac:dyDescent="0.25">
      <c r="A123" s="1" t="s">
        <v>232</v>
      </c>
      <c r="B123" s="1" t="s">
        <v>37</v>
      </c>
      <c r="C123" s="23"/>
      <c r="D123" s="23"/>
      <c r="E123" s="23"/>
      <c r="F123" s="23"/>
      <c r="G123" s="23"/>
      <c r="H123" s="23"/>
      <c r="I123" s="23"/>
      <c r="J123" s="23"/>
      <c r="K123" s="23"/>
      <c r="L123" s="23"/>
      <c r="M123" s="23"/>
      <c r="N123" s="23"/>
      <c r="O123" s="23"/>
      <c r="P123" s="23"/>
      <c r="Q123" s="23"/>
      <c r="R123" s="23"/>
      <c r="S123" s="23">
        <v>14000</v>
      </c>
      <c r="T123" s="23">
        <v>16200</v>
      </c>
      <c r="U123" s="23"/>
      <c r="V123" s="23"/>
      <c r="W123" s="23"/>
      <c r="X123" s="20">
        <f>(((T123/S123)^(1/(T3-S3)))-1)</f>
        <v>0.15714285714285725</v>
      </c>
      <c r="Y123" s="21">
        <f>T123/S123-1</f>
        <v>0.15714285714285725</v>
      </c>
      <c r="Z123" s="21">
        <f>T123/S123-1</f>
        <v>0.15714285714285725</v>
      </c>
    </row>
    <row r="124" spans="1:26" x14ac:dyDescent="0.25">
      <c r="A124" s="1" t="s">
        <v>230</v>
      </c>
      <c r="B124" s="1" t="s">
        <v>39</v>
      </c>
      <c r="C124" s="23"/>
      <c r="D124" s="23"/>
      <c r="E124" s="23"/>
      <c r="F124" s="23"/>
      <c r="G124" s="23"/>
      <c r="H124" s="23"/>
      <c r="I124" s="23"/>
      <c r="J124" s="23"/>
      <c r="K124" s="23"/>
      <c r="L124" s="23"/>
      <c r="M124" s="23"/>
      <c r="N124" s="23"/>
      <c r="O124" s="23"/>
      <c r="P124" s="23"/>
      <c r="Q124" s="23"/>
      <c r="R124" s="23"/>
      <c r="S124" s="23">
        <v>16000</v>
      </c>
      <c r="T124" s="23"/>
      <c r="U124" s="23"/>
      <c r="V124" s="23"/>
      <c r="W124" s="23"/>
      <c r="X124" s="21" t="s">
        <v>236</v>
      </c>
      <c r="Y124" s="21" t="s">
        <v>236</v>
      </c>
      <c r="Z124" s="21" t="s">
        <v>236</v>
      </c>
    </row>
    <row r="125" spans="1:26" x14ac:dyDescent="0.25">
      <c r="A125" s="1" t="s">
        <v>231</v>
      </c>
      <c r="B125" s="1" t="s">
        <v>43</v>
      </c>
      <c r="C125" s="23"/>
      <c r="D125" s="23"/>
      <c r="E125" s="23"/>
      <c r="F125" s="23"/>
      <c r="G125" s="23"/>
      <c r="H125" s="23"/>
      <c r="I125" s="23"/>
      <c r="J125" s="23"/>
      <c r="K125" s="23"/>
      <c r="L125" s="23"/>
      <c r="M125" s="23"/>
      <c r="N125" s="23"/>
      <c r="O125" s="23">
        <v>15285</v>
      </c>
      <c r="P125" s="23"/>
      <c r="Q125" s="23"/>
      <c r="R125" s="23"/>
      <c r="S125" s="23"/>
      <c r="T125" s="23"/>
      <c r="U125" s="23"/>
      <c r="V125" s="23"/>
      <c r="W125" s="23"/>
      <c r="X125" s="21" t="s">
        <v>236</v>
      </c>
      <c r="Y125" s="21" t="s">
        <v>236</v>
      </c>
      <c r="Z125" s="21" t="s">
        <v>236</v>
      </c>
    </row>
    <row r="126" spans="1:26" x14ac:dyDescent="0.25">
      <c r="A126" s="1" t="s">
        <v>86</v>
      </c>
      <c r="B126" s="1" t="s">
        <v>54</v>
      </c>
      <c r="C126" s="23"/>
      <c r="D126" s="23"/>
      <c r="E126" s="23"/>
      <c r="F126" s="23"/>
      <c r="G126" s="23"/>
      <c r="H126" s="23"/>
      <c r="I126" s="23"/>
      <c r="J126" s="23"/>
      <c r="K126" s="23"/>
      <c r="L126" s="23"/>
      <c r="M126" s="23">
        <v>10000</v>
      </c>
      <c r="N126" s="23"/>
      <c r="O126" s="23"/>
      <c r="P126" s="23">
        <v>13500</v>
      </c>
      <c r="Q126" s="23"/>
      <c r="R126" s="23"/>
      <c r="S126" s="23"/>
      <c r="T126" s="23"/>
      <c r="U126" s="23"/>
      <c r="V126" s="23"/>
      <c r="W126" s="23"/>
      <c r="X126" s="20">
        <f>(((P126/M126)^(1/(P3-M3)))-1)</f>
        <v>0.10520944959211609</v>
      </c>
      <c r="Y126" s="21">
        <f>P126/M126-1</f>
        <v>0.35000000000000009</v>
      </c>
      <c r="Z126" s="21" t="s">
        <v>236</v>
      </c>
    </row>
    <row r="127" spans="1:26" x14ac:dyDescent="0.25">
      <c r="A127" s="1" t="s">
        <v>249</v>
      </c>
      <c r="B127" s="1" t="s">
        <v>39</v>
      </c>
      <c r="C127" s="7"/>
      <c r="D127" s="7"/>
      <c r="E127" s="7"/>
      <c r="F127" s="7"/>
      <c r="G127" s="7"/>
      <c r="H127" s="7"/>
      <c r="I127" s="7"/>
      <c r="J127" s="7"/>
      <c r="K127" s="7"/>
      <c r="L127" s="7"/>
      <c r="M127" s="7"/>
      <c r="N127" s="7"/>
      <c r="O127" s="7"/>
      <c r="P127" s="7"/>
      <c r="Q127" s="7"/>
      <c r="R127" s="7"/>
      <c r="S127" s="7"/>
      <c r="T127" s="7"/>
      <c r="U127" s="7">
        <v>12889</v>
      </c>
      <c r="V127" s="7">
        <v>13124</v>
      </c>
      <c r="W127" s="7"/>
      <c r="X127" s="20">
        <f>(((V127/U127)^(1/(V3-U3)))-1)</f>
        <v>1.8232601443090912E-2</v>
      </c>
      <c r="Y127" s="21">
        <f>V127/U127-1</f>
        <v>1.8232601443090912E-2</v>
      </c>
      <c r="Z127" s="21" t="s">
        <v>236</v>
      </c>
    </row>
    <row r="128" spans="1:26" x14ac:dyDescent="0.25">
      <c r="A128" s="1" t="s">
        <v>371</v>
      </c>
      <c r="B128" s="1" t="s">
        <v>37</v>
      </c>
      <c r="C128" s="7"/>
      <c r="D128" s="7"/>
      <c r="E128" s="7"/>
      <c r="F128" s="7"/>
      <c r="G128" s="7"/>
      <c r="H128" s="7"/>
      <c r="I128" s="7"/>
      <c r="J128" s="7"/>
      <c r="K128" s="7"/>
      <c r="L128" s="7"/>
      <c r="M128" s="7"/>
      <c r="N128" s="7"/>
      <c r="O128" s="7"/>
      <c r="P128" s="7"/>
      <c r="Q128" s="7"/>
      <c r="R128" s="7"/>
      <c r="S128" s="7"/>
      <c r="T128" s="7"/>
      <c r="U128" s="7"/>
      <c r="V128" s="7">
        <v>12000</v>
      </c>
      <c r="W128" s="7"/>
      <c r="X128" s="6" t="s">
        <v>236</v>
      </c>
      <c r="Y128" s="6" t="s">
        <v>236</v>
      </c>
      <c r="Z128" s="6" t="s">
        <v>236</v>
      </c>
    </row>
    <row r="129" spans="1:26" x14ac:dyDescent="0.25">
      <c r="A129" s="1" t="s">
        <v>372</v>
      </c>
      <c r="B129" s="1" t="s">
        <v>39</v>
      </c>
      <c r="C129" s="7"/>
      <c r="D129" s="7"/>
      <c r="E129" s="7"/>
      <c r="F129" s="7"/>
      <c r="G129" s="7"/>
      <c r="H129" s="7"/>
      <c r="I129" s="7"/>
      <c r="J129" s="7"/>
      <c r="K129" s="7"/>
      <c r="L129" s="7"/>
      <c r="M129" s="7"/>
      <c r="N129" s="7"/>
      <c r="O129" s="7"/>
      <c r="P129" s="7"/>
      <c r="Q129" s="7"/>
      <c r="R129" s="7"/>
      <c r="S129" s="7"/>
      <c r="T129" s="7"/>
      <c r="U129" s="7"/>
      <c r="V129" s="7"/>
      <c r="W129" s="7">
        <v>13000</v>
      </c>
      <c r="X129" s="6" t="s">
        <v>236</v>
      </c>
      <c r="Y129" s="6" t="s">
        <v>236</v>
      </c>
      <c r="Z129" s="6" t="s">
        <v>236</v>
      </c>
    </row>
    <row r="130" spans="1:26" x14ac:dyDescent="0.25">
      <c r="A130" s="1" t="s">
        <v>123</v>
      </c>
      <c r="B130" s="1" t="s">
        <v>54</v>
      </c>
      <c r="C130" s="23"/>
      <c r="D130" s="23"/>
      <c r="E130" s="23"/>
      <c r="F130" s="23"/>
      <c r="G130" s="23"/>
      <c r="H130" s="23"/>
      <c r="I130" s="23"/>
      <c r="J130" s="23"/>
      <c r="K130" s="23"/>
      <c r="L130" s="23"/>
      <c r="M130" s="23"/>
      <c r="N130" s="23"/>
      <c r="O130" s="23">
        <v>17000</v>
      </c>
      <c r="P130" s="23"/>
      <c r="Q130" s="23">
        <v>20000</v>
      </c>
      <c r="R130" s="23"/>
      <c r="S130" s="23">
        <v>10000</v>
      </c>
      <c r="T130" s="23"/>
      <c r="U130" s="23"/>
      <c r="V130" s="23"/>
      <c r="W130" s="23"/>
      <c r="X130" s="20">
        <f>(((Q130/O130)^(1/(Q3-O3)))-1)</f>
        <v>8.4652289093280819E-2</v>
      </c>
      <c r="Y130" s="21">
        <f>Q130/O130-1</f>
        <v>0.17647058823529416</v>
      </c>
      <c r="Z130" s="21"/>
    </row>
    <row r="131" spans="1:26" x14ac:dyDescent="0.25">
      <c r="C131" s="7"/>
      <c r="D131" s="7"/>
      <c r="E131" s="7"/>
      <c r="F131" s="7"/>
      <c r="G131" s="7"/>
      <c r="H131" s="7"/>
      <c r="I131" s="7"/>
      <c r="J131" s="7"/>
      <c r="K131" s="7"/>
      <c r="L131" s="7"/>
      <c r="M131" s="7"/>
      <c r="N131" s="7"/>
      <c r="O131" s="7"/>
      <c r="P131" s="7"/>
      <c r="Q131" s="7"/>
      <c r="R131" s="7"/>
      <c r="S131" s="7"/>
      <c r="T131" s="7"/>
      <c r="U131" s="7"/>
      <c r="V131" s="7"/>
      <c r="W131" s="7"/>
      <c r="X131" s="21"/>
      <c r="Y131" s="21"/>
      <c r="Z131" s="21"/>
    </row>
    <row r="132" spans="1:26" x14ac:dyDescent="0.25">
      <c r="C132" s="9"/>
      <c r="D132" s="9"/>
      <c r="E132" s="9"/>
      <c r="F132" s="9"/>
      <c r="G132" s="9"/>
      <c r="H132" s="9"/>
      <c r="I132" s="9"/>
      <c r="J132" s="9"/>
      <c r="K132" s="9"/>
      <c r="L132" s="9"/>
      <c r="M132" s="9"/>
      <c r="N132" s="9"/>
      <c r="O132" s="9"/>
      <c r="P132" s="9"/>
      <c r="Q132" s="9"/>
      <c r="R132" s="9"/>
      <c r="S132" s="9"/>
      <c r="T132" s="9"/>
      <c r="U132" s="9"/>
      <c r="V132" s="9"/>
      <c r="W132" s="9"/>
      <c r="X132" s="21"/>
      <c r="Y132" s="21"/>
      <c r="Z132" s="21"/>
    </row>
    <row r="133" spans="1:26" x14ac:dyDescent="0.25">
      <c r="A133" s="11" t="s">
        <v>250</v>
      </c>
      <c r="K133" s="7"/>
      <c r="L133" s="7"/>
      <c r="M133" s="7"/>
      <c r="N133" s="7"/>
      <c r="O133" s="7"/>
      <c r="P133" s="7"/>
      <c r="Q133" s="7"/>
      <c r="R133" s="7"/>
      <c r="S133" s="7"/>
      <c r="T133" s="7"/>
      <c r="U133" s="7"/>
      <c r="V133" s="7"/>
      <c r="W133" s="7"/>
      <c r="X133" s="21"/>
      <c r="Y133" s="21"/>
      <c r="Z133" s="21"/>
    </row>
    <row r="134" spans="1:26" x14ac:dyDescent="0.25">
      <c r="A134" s="1" t="s">
        <v>373</v>
      </c>
      <c r="B134" s="1" t="s">
        <v>37</v>
      </c>
      <c r="K134" s="7"/>
      <c r="L134" s="7"/>
      <c r="M134" s="7"/>
      <c r="N134" s="7"/>
      <c r="O134" s="7"/>
      <c r="P134" s="7"/>
      <c r="Q134" s="7"/>
      <c r="R134" s="7"/>
      <c r="S134" s="7"/>
      <c r="T134" s="7"/>
      <c r="U134" s="7"/>
      <c r="V134" s="7"/>
      <c r="W134" s="7">
        <v>9585000</v>
      </c>
      <c r="X134" s="21" t="s">
        <v>236</v>
      </c>
      <c r="Y134" s="21" t="s">
        <v>236</v>
      </c>
      <c r="Z134" s="21" t="s">
        <v>236</v>
      </c>
    </row>
    <row r="135" spans="1:26" x14ac:dyDescent="0.25">
      <c r="A135" s="1" t="s">
        <v>153</v>
      </c>
      <c r="B135" s="1" t="s">
        <v>37</v>
      </c>
      <c r="C135" s="7"/>
      <c r="D135" s="7"/>
      <c r="E135" s="7"/>
      <c r="F135" s="7"/>
      <c r="G135" s="7"/>
      <c r="H135" s="7"/>
      <c r="I135" s="7"/>
      <c r="J135" s="7"/>
      <c r="K135" s="7"/>
      <c r="L135" s="7"/>
      <c r="M135" s="7"/>
      <c r="N135" s="7"/>
      <c r="O135" s="7">
        <v>2500000</v>
      </c>
      <c r="P135" s="7"/>
      <c r="Q135" s="7"/>
      <c r="R135" s="7"/>
      <c r="S135" s="7"/>
      <c r="T135" s="7"/>
      <c r="U135" s="7"/>
      <c r="V135" s="7"/>
      <c r="W135" s="7">
        <v>3941000</v>
      </c>
      <c r="X135" s="20">
        <f>(((W135/O135)^(1/(W3-O3)))-1)</f>
        <v>5.8542509366295459E-2</v>
      </c>
      <c r="Y135" s="21">
        <f>W135/O135-1</f>
        <v>0.57640000000000002</v>
      </c>
      <c r="Z135" s="21" t="s">
        <v>236</v>
      </c>
    </row>
    <row r="136" spans="1:26" x14ac:dyDescent="0.25">
      <c r="A136" s="1" t="s">
        <v>55</v>
      </c>
      <c r="B136" s="1" t="s">
        <v>56</v>
      </c>
      <c r="C136" s="7"/>
      <c r="D136" s="7"/>
      <c r="E136" s="7"/>
      <c r="F136" s="7"/>
      <c r="G136" s="7"/>
      <c r="H136" s="7"/>
      <c r="I136" s="7"/>
      <c r="J136" s="7"/>
      <c r="K136" s="7"/>
      <c r="L136" s="7"/>
      <c r="M136" s="7"/>
      <c r="N136" s="7"/>
      <c r="O136" s="7">
        <v>822102</v>
      </c>
      <c r="P136" s="7"/>
      <c r="Q136" s="7">
        <v>1822828</v>
      </c>
      <c r="R136" s="7"/>
      <c r="S136" s="7">
        <v>1868407</v>
      </c>
      <c r="T136" s="7"/>
      <c r="U136" s="7"/>
      <c r="V136" s="7"/>
      <c r="W136" s="7"/>
      <c r="X136" s="20">
        <f>(((S136/O136)^(1/(S3-O3)))-1)</f>
        <v>0.22782492463835013</v>
      </c>
      <c r="Y136" s="21">
        <f>S136/Q136-1</f>
        <v>2.5004553364332827E-2</v>
      </c>
      <c r="Z136" s="21" t="s">
        <v>236</v>
      </c>
    </row>
    <row r="137" spans="1:26" x14ac:dyDescent="0.25">
      <c r="A137" s="1" t="s">
        <v>124</v>
      </c>
      <c r="B137" s="1" t="s">
        <v>37</v>
      </c>
      <c r="C137" s="7"/>
      <c r="D137" s="7"/>
      <c r="E137" s="7"/>
      <c r="F137" s="7"/>
      <c r="G137" s="7"/>
      <c r="H137" s="7"/>
      <c r="I137" s="7"/>
      <c r="J137" s="7"/>
      <c r="K137" s="7"/>
      <c r="L137" s="7">
        <v>561000</v>
      </c>
      <c r="M137" s="7">
        <v>607000</v>
      </c>
      <c r="N137" s="7"/>
      <c r="O137" s="7">
        <v>863000</v>
      </c>
      <c r="P137" s="7">
        <v>1030000</v>
      </c>
      <c r="Q137" s="7">
        <v>1100000</v>
      </c>
      <c r="R137" s="7">
        <v>1200000</v>
      </c>
      <c r="S137" s="7"/>
      <c r="T137" s="7"/>
      <c r="U137" s="7"/>
      <c r="V137" s="7">
        <v>1500000</v>
      </c>
      <c r="W137" s="7">
        <v>1750000</v>
      </c>
      <c r="X137" s="20">
        <f>(((W137/L137)^(1/(W3-L3)))-1)</f>
        <v>0.10896011395390781</v>
      </c>
      <c r="Y137" s="20">
        <f>W137/V137-1</f>
        <v>0.16666666666666674</v>
      </c>
      <c r="Z137" s="21">
        <f>W137/V137-1</f>
        <v>0.16666666666666674</v>
      </c>
    </row>
    <row r="138" spans="1:26" x14ac:dyDescent="0.25">
      <c r="A138" s="1" t="s">
        <v>154</v>
      </c>
      <c r="B138" s="1" t="s">
        <v>40</v>
      </c>
      <c r="C138" s="7"/>
      <c r="D138" s="7"/>
      <c r="E138" s="7"/>
      <c r="F138" s="7"/>
      <c r="G138" s="7"/>
      <c r="H138" s="7"/>
      <c r="I138" s="7"/>
      <c r="J138" s="7"/>
      <c r="K138" s="7"/>
      <c r="L138" s="7"/>
      <c r="M138" s="7"/>
      <c r="N138" s="7"/>
      <c r="O138" s="7"/>
      <c r="P138" s="7"/>
      <c r="Q138" s="7">
        <v>1200000</v>
      </c>
      <c r="R138" s="7"/>
      <c r="S138" s="7"/>
      <c r="T138" s="7"/>
      <c r="U138" s="7"/>
      <c r="V138" s="7"/>
      <c r="W138" s="7"/>
      <c r="X138" s="21" t="s">
        <v>236</v>
      </c>
      <c r="Y138" s="21" t="s">
        <v>236</v>
      </c>
      <c r="Z138" s="21" t="s">
        <v>236</v>
      </c>
    </row>
    <row r="139" spans="1:26" x14ac:dyDescent="0.25">
      <c r="A139" s="1" t="s">
        <v>126</v>
      </c>
      <c r="B139" s="1" t="s">
        <v>39</v>
      </c>
      <c r="C139" s="7"/>
      <c r="D139" s="7"/>
      <c r="E139" s="7"/>
      <c r="F139" s="7"/>
      <c r="G139" s="7"/>
      <c r="H139" s="7"/>
      <c r="I139" s="7"/>
      <c r="J139" s="7"/>
      <c r="K139" s="7"/>
      <c r="L139" s="7"/>
      <c r="M139" s="7"/>
      <c r="N139" s="7">
        <v>583944</v>
      </c>
      <c r="O139" s="7">
        <f>SUM(O18,O47)</f>
        <v>612600</v>
      </c>
      <c r="P139" s="7">
        <v>620101</v>
      </c>
      <c r="Q139" s="7">
        <v>625385</v>
      </c>
      <c r="R139" s="7">
        <v>657786</v>
      </c>
      <c r="S139" s="7">
        <v>1006800</v>
      </c>
      <c r="T139" s="7"/>
      <c r="U139" s="7"/>
      <c r="V139" s="7"/>
      <c r="W139" s="7"/>
      <c r="X139" s="20">
        <f>(((S139/N139)^(1/(S3-N3)))-1)</f>
        <v>0.11510150326638136</v>
      </c>
      <c r="Y139" s="20">
        <f>S139/R139-1</f>
        <v>0.53058897574591124</v>
      </c>
      <c r="Z139" s="21">
        <f>S139/R139-1</f>
        <v>0.53058897574591124</v>
      </c>
    </row>
    <row r="140" spans="1:26" x14ac:dyDescent="0.25">
      <c r="A140" s="1" t="s">
        <v>125</v>
      </c>
      <c r="B140" s="1" t="s">
        <v>42</v>
      </c>
      <c r="C140" s="7"/>
      <c r="D140" s="7"/>
      <c r="E140" s="7"/>
      <c r="F140" s="7"/>
      <c r="G140" s="7"/>
      <c r="H140" s="7"/>
      <c r="I140" s="7"/>
      <c r="J140" s="7"/>
      <c r="K140" s="7"/>
      <c r="L140" s="7">
        <v>800000</v>
      </c>
      <c r="M140" s="7"/>
      <c r="N140" s="7"/>
      <c r="O140" s="7"/>
      <c r="P140" s="7"/>
      <c r="Q140" s="7">
        <v>830000</v>
      </c>
      <c r="R140" s="7">
        <v>840000</v>
      </c>
      <c r="S140" s="7"/>
      <c r="T140" s="7">
        <v>1000000</v>
      </c>
      <c r="U140" s="7"/>
      <c r="V140" s="7"/>
      <c r="W140" s="7"/>
      <c r="X140" s="20">
        <f>(((T140/Q140)^(1/(T3-Q3)))-1)</f>
        <v>6.4079237410593404E-2</v>
      </c>
      <c r="Y140" s="21">
        <f>T140/R140-1</f>
        <v>0.19047619047619047</v>
      </c>
      <c r="Z140" s="21" t="s">
        <v>236</v>
      </c>
    </row>
    <row r="141" spans="1:26" x14ac:dyDescent="0.25">
      <c r="A141" s="1" t="s">
        <v>127</v>
      </c>
      <c r="B141" s="1" t="s">
        <v>47</v>
      </c>
      <c r="C141" s="7"/>
      <c r="D141" s="7"/>
      <c r="E141" s="7"/>
      <c r="F141" s="7"/>
      <c r="G141" s="7"/>
      <c r="H141" s="7"/>
      <c r="I141" s="7"/>
      <c r="J141" s="7">
        <v>493000</v>
      </c>
      <c r="K141" s="7"/>
      <c r="L141" s="7"/>
      <c r="M141" s="7"/>
      <c r="N141" s="7"/>
      <c r="O141" s="7">
        <v>613000</v>
      </c>
      <c r="P141" s="7"/>
      <c r="Q141" s="7">
        <v>685200</v>
      </c>
      <c r="R141" s="7">
        <v>738300</v>
      </c>
      <c r="S141" s="7"/>
      <c r="T141" s="7">
        <v>810000</v>
      </c>
      <c r="U141" s="7"/>
      <c r="V141" s="7"/>
      <c r="W141" s="7">
        <v>946000</v>
      </c>
      <c r="X141" s="20">
        <f>(((W141/J141)^(1/(W3-J3)))-1)</f>
        <v>5.1411280188794928E-2</v>
      </c>
      <c r="Y141" s="20">
        <f>W141/T141-1</f>
        <v>0.16790123456790118</v>
      </c>
      <c r="Z141" s="21" t="s">
        <v>236</v>
      </c>
    </row>
    <row r="142" spans="1:26" x14ac:dyDescent="0.25">
      <c r="A142" s="1" t="s">
        <v>251</v>
      </c>
      <c r="B142" s="1" t="s">
        <v>37</v>
      </c>
      <c r="C142" s="7"/>
      <c r="D142" s="7"/>
      <c r="E142" s="7"/>
      <c r="F142" s="7"/>
      <c r="G142" s="7"/>
      <c r="H142" s="7"/>
      <c r="I142" s="7"/>
      <c r="J142" s="7"/>
      <c r="K142" s="7"/>
      <c r="L142" s="7"/>
      <c r="M142" s="7"/>
      <c r="N142" s="7"/>
      <c r="O142" s="7"/>
      <c r="P142" s="7"/>
      <c r="Q142" s="7"/>
      <c r="R142" s="7"/>
      <c r="S142" s="7">
        <v>745000</v>
      </c>
      <c r="T142" s="7"/>
      <c r="U142" s="7"/>
      <c r="V142" s="7"/>
      <c r="W142" s="7"/>
      <c r="X142" s="20" t="s">
        <v>236</v>
      </c>
      <c r="Y142" s="20" t="s">
        <v>236</v>
      </c>
      <c r="Z142" s="21" t="s">
        <v>236</v>
      </c>
    </row>
    <row r="143" spans="1:26" x14ac:dyDescent="0.25">
      <c r="A143" s="1" t="s">
        <v>252</v>
      </c>
      <c r="B143" s="1" t="s">
        <v>37</v>
      </c>
      <c r="C143" s="7"/>
      <c r="D143" s="7"/>
      <c r="E143" s="7"/>
      <c r="F143" s="7"/>
      <c r="G143" s="7"/>
      <c r="H143" s="7"/>
      <c r="I143" s="7"/>
      <c r="J143" s="7"/>
      <c r="K143" s="7"/>
      <c r="L143" s="7"/>
      <c r="M143" s="7"/>
      <c r="N143" s="7"/>
      <c r="O143" s="7"/>
      <c r="P143" s="7"/>
      <c r="Q143" s="7"/>
      <c r="R143" s="7"/>
      <c r="S143" s="7"/>
      <c r="T143" s="7"/>
      <c r="U143" s="7"/>
      <c r="V143" s="7">
        <v>450000</v>
      </c>
      <c r="W143" s="7">
        <v>492000</v>
      </c>
      <c r="X143" s="20">
        <f>(((W143/V143)^(1/(W3-V3)))-1)</f>
        <v>9.3333333333333268E-2</v>
      </c>
      <c r="Y143" s="20">
        <f>W143/V143-1</f>
        <v>9.3333333333333268E-2</v>
      </c>
      <c r="Z143" s="21">
        <f>W143/V143-1</f>
        <v>9.3333333333333268E-2</v>
      </c>
    </row>
    <row r="144" spans="1:26" x14ac:dyDescent="0.25">
      <c r="A144" s="1" t="s">
        <v>128</v>
      </c>
      <c r="B144" s="1" t="s">
        <v>37</v>
      </c>
      <c r="C144" s="7"/>
      <c r="D144" s="7"/>
      <c r="E144" s="7"/>
      <c r="F144" s="7"/>
      <c r="G144" s="7"/>
      <c r="H144" s="7"/>
      <c r="I144" s="7"/>
      <c r="J144" s="7"/>
      <c r="K144" s="7">
        <v>283000</v>
      </c>
      <c r="L144" s="7"/>
      <c r="M144" s="7"/>
      <c r="N144" s="7">
        <v>334000</v>
      </c>
      <c r="O144" s="7">
        <v>370000</v>
      </c>
      <c r="P144" s="7">
        <v>419000</v>
      </c>
      <c r="Q144" s="7">
        <v>427000</v>
      </c>
      <c r="R144" s="7">
        <v>436000</v>
      </c>
      <c r="S144" s="7">
        <v>441000</v>
      </c>
      <c r="T144" s="7"/>
      <c r="U144" s="7"/>
      <c r="V144" s="7"/>
      <c r="W144" s="7"/>
      <c r="X144" s="20">
        <f>(((S144/K144)^(1/(S3-K3)))-1)</f>
        <v>5.7015897756133027E-2</v>
      </c>
      <c r="Y144" s="20">
        <f>S144/R144-1</f>
        <v>1.1467889908256979E-2</v>
      </c>
      <c r="Z144" s="21">
        <f>S144/R144-1</f>
        <v>1.1467889908256979E-2</v>
      </c>
    </row>
    <row r="145" spans="1:26" x14ac:dyDescent="0.25">
      <c r="A145" s="1" t="s">
        <v>374</v>
      </c>
      <c r="B145" s="1" t="s">
        <v>46</v>
      </c>
      <c r="C145" s="7"/>
      <c r="D145" s="7"/>
      <c r="E145" s="7"/>
      <c r="F145" s="7"/>
      <c r="G145" s="7"/>
      <c r="H145" s="7"/>
      <c r="I145" s="7"/>
      <c r="J145" s="7"/>
      <c r="K145" s="7"/>
      <c r="L145" s="7"/>
      <c r="M145" s="7"/>
      <c r="N145" s="7"/>
      <c r="O145" s="7"/>
      <c r="P145" s="7"/>
      <c r="Q145" s="7"/>
      <c r="R145" s="7"/>
      <c r="S145" s="7"/>
      <c r="T145" s="7"/>
      <c r="U145" s="7"/>
      <c r="V145" s="7"/>
      <c r="W145" s="7">
        <v>366000</v>
      </c>
      <c r="X145" s="20" t="s">
        <v>236</v>
      </c>
      <c r="Y145" s="20" t="s">
        <v>236</v>
      </c>
      <c r="Z145" s="21" t="s">
        <v>236</v>
      </c>
    </row>
    <row r="146" spans="1:26" x14ac:dyDescent="0.25">
      <c r="A146" s="1" t="s">
        <v>129</v>
      </c>
      <c r="B146" s="1" t="s">
        <v>42</v>
      </c>
      <c r="C146" s="7"/>
      <c r="D146" s="7"/>
      <c r="E146" s="7"/>
      <c r="F146" s="7"/>
      <c r="G146" s="7"/>
      <c r="H146" s="7"/>
      <c r="I146" s="7"/>
      <c r="J146" s="7"/>
      <c r="K146" s="7"/>
      <c r="L146" s="7">
        <v>258000</v>
      </c>
      <c r="M146" s="7"/>
      <c r="N146" s="7"/>
      <c r="O146" s="7"/>
      <c r="P146" s="7"/>
      <c r="Q146" s="7">
        <v>350000</v>
      </c>
      <c r="R146" s="7"/>
      <c r="S146" s="7"/>
      <c r="T146" s="7"/>
      <c r="U146" s="7"/>
      <c r="V146" s="7"/>
      <c r="W146" s="7"/>
      <c r="X146" s="20">
        <f>(((Q146/L146)^(1/(Q3-L3)))-1)</f>
        <v>6.2893295625241485E-2</v>
      </c>
      <c r="Y146" s="21">
        <f>Q146/L146-1</f>
        <v>0.35658914728682167</v>
      </c>
      <c r="Z146" s="21" t="s">
        <v>236</v>
      </c>
    </row>
    <row r="147" spans="1:26" x14ac:dyDescent="0.25">
      <c r="A147" s="1" t="s">
        <v>213</v>
      </c>
      <c r="B147" s="1" t="s">
        <v>37</v>
      </c>
      <c r="K147" s="7"/>
      <c r="L147" s="7"/>
      <c r="M147" s="7"/>
      <c r="N147" s="7"/>
      <c r="O147" s="7"/>
      <c r="P147" s="7"/>
      <c r="Q147" s="7"/>
      <c r="R147" s="7"/>
      <c r="S147" s="7"/>
      <c r="T147" s="7"/>
      <c r="U147" s="7"/>
      <c r="V147" s="7">
        <v>325000</v>
      </c>
      <c r="W147" s="7"/>
      <c r="X147" s="21" t="s">
        <v>236</v>
      </c>
      <c r="Y147" s="21" t="s">
        <v>236</v>
      </c>
      <c r="Z147" s="21" t="s">
        <v>236</v>
      </c>
    </row>
    <row r="148" spans="1:26" x14ac:dyDescent="0.25">
      <c r="A148" s="1" t="s">
        <v>253</v>
      </c>
      <c r="B148" s="1" t="s">
        <v>37</v>
      </c>
      <c r="K148" s="7"/>
      <c r="L148" s="7"/>
      <c r="M148" s="7"/>
      <c r="N148" s="7"/>
      <c r="O148" s="7"/>
      <c r="P148" s="7"/>
      <c r="Q148" s="7"/>
      <c r="R148" s="7"/>
      <c r="S148" s="7"/>
      <c r="T148" s="7"/>
      <c r="U148" s="7"/>
      <c r="V148" s="7">
        <v>300000</v>
      </c>
      <c r="W148" s="7"/>
      <c r="X148" s="21" t="s">
        <v>236</v>
      </c>
      <c r="Y148" s="21" t="s">
        <v>236</v>
      </c>
      <c r="Z148" s="21"/>
    </row>
    <row r="149" spans="1:26" x14ac:dyDescent="0.25">
      <c r="A149" s="1" t="s">
        <v>155</v>
      </c>
      <c r="B149" s="1" t="s">
        <v>37</v>
      </c>
      <c r="C149" s="7"/>
      <c r="D149" s="7"/>
      <c r="E149" s="7"/>
      <c r="F149" s="7"/>
      <c r="G149" s="7"/>
      <c r="H149" s="7"/>
      <c r="I149" s="7"/>
      <c r="J149" s="7"/>
      <c r="K149" s="7"/>
      <c r="L149" s="7"/>
      <c r="M149" s="7"/>
      <c r="N149" s="7"/>
      <c r="O149" s="7"/>
      <c r="P149" s="7"/>
      <c r="Q149" s="7">
        <v>299000</v>
      </c>
      <c r="R149" s="7"/>
      <c r="S149" s="7"/>
      <c r="T149" s="7"/>
      <c r="U149" s="7"/>
      <c r="V149" s="7"/>
      <c r="W149" s="7"/>
      <c r="X149" s="21" t="s">
        <v>236</v>
      </c>
      <c r="Y149" s="21" t="s">
        <v>236</v>
      </c>
      <c r="Z149" s="21" t="s">
        <v>236</v>
      </c>
    </row>
    <row r="150" spans="1:26" x14ac:dyDescent="0.25">
      <c r="A150" s="1" t="s">
        <v>375</v>
      </c>
      <c r="B150" s="1" t="s">
        <v>39</v>
      </c>
      <c r="C150" s="7"/>
      <c r="D150" s="7"/>
      <c r="E150" s="7"/>
      <c r="F150" s="7"/>
      <c r="G150" s="7"/>
      <c r="H150" s="7"/>
      <c r="I150" s="7"/>
      <c r="J150" s="7"/>
      <c r="K150" s="7"/>
      <c r="L150" s="7"/>
      <c r="M150" s="7"/>
      <c r="N150" s="7"/>
      <c r="O150" s="7"/>
      <c r="P150" s="7"/>
      <c r="Q150" s="7"/>
      <c r="R150" s="7"/>
      <c r="S150" s="7"/>
      <c r="T150" s="7"/>
      <c r="U150" s="7"/>
      <c r="V150" s="7">
        <v>165000</v>
      </c>
      <c r="W150" s="7"/>
      <c r="X150" s="21" t="s">
        <v>236</v>
      </c>
      <c r="Y150" s="21" t="s">
        <v>236</v>
      </c>
      <c r="Z150" s="21" t="s">
        <v>236</v>
      </c>
    </row>
    <row r="151" spans="1:26" x14ac:dyDescent="0.25">
      <c r="A151" s="1" t="s">
        <v>376</v>
      </c>
      <c r="B151" s="1" t="s">
        <v>54</v>
      </c>
      <c r="C151" s="7"/>
      <c r="D151" s="7"/>
      <c r="E151" s="7"/>
      <c r="F151" s="7"/>
      <c r="G151" s="7"/>
      <c r="H151" s="7"/>
      <c r="I151" s="7"/>
      <c r="J151" s="7"/>
      <c r="K151" s="7"/>
      <c r="L151" s="7"/>
      <c r="M151" s="7"/>
      <c r="N151" s="7"/>
      <c r="O151" s="7"/>
      <c r="P151" s="7"/>
      <c r="Q151" s="7"/>
      <c r="R151" s="7"/>
      <c r="S151" s="7"/>
      <c r="T151" s="7"/>
      <c r="U151" s="7"/>
      <c r="V151" s="7"/>
      <c r="W151" s="7">
        <v>156000</v>
      </c>
      <c r="X151" s="21" t="s">
        <v>236</v>
      </c>
      <c r="Y151" s="21" t="s">
        <v>236</v>
      </c>
      <c r="Z151" s="21" t="s">
        <v>236</v>
      </c>
    </row>
    <row r="152" spans="1:26" x14ac:dyDescent="0.25">
      <c r="A152" s="1" t="s">
        <v>130</v>
      </c>
      <c r="B152" s="1" t="s">
        <v>39</v>
      </c>
      <c r="C152" s="7"/>
      <c r="D152" s="7"/>
      <c r="E152" s="7"/>
      <c r="F152" s="12"/>
      <c r="G152" s="7"/>
      <c r="H152" s="7"/>
      <c r="I152" s="7"/>
      <c r="J152" s="7"/>
      <c r="K152" s="7"/>
      <c r="L152" s="7"/>
      <c r="M152" s="7"/>
      <c r="N152" s="7">
        <v>45000</v>
      </c>
      <c r="O152" s="7"/>
      <c r="P152" s="7"/>
      <c r="Q152" s="7"/>
      <c r="R152" s="7"/>
      <c r="S152" s="7"/>
      <c r="T152" s="7">
        <v>150000</v>
      </c>
      <c r="U152" s="7"/>
      <c r="V152" s="7"/>
      <c r="W152" s="7"/>
      <c r="X152" s="20">
        <f>(((T152/N152)^(1/(T3-N3)))-1)</f>
        <v>0.22221175832411366</v>
      </c>
      <c r="Y152" s="20">
        <f>T152/N152-1</f>
        <v>2.3333333333333335</v>
      </c>
      <c r="Z152" s="20">
        <f>T152/N152-1</f>
        <v>2.3333333333333335</v>
      </c>
    </row>
    <row r="153" spans="1:26" x14ac:dyDescent="0.25">
      <c r="A153" s="1" t="s">
        <v>132</v>
      </c>
      <c r="B153" s="1" t="s">
        <v>51</v>
      </c>
      <c r="C153" s="7"/>
      <c r="D153" s="7"/>
      <c r="E153" s="7"/>
      <c r="F153" s="7"/>
      <c r="G153" s="7"/>
      <c r="H153" s="7"/>
      <c r="I153" s="7"/>
      <c r="J153" s="7">
        <v>110000</v>
      </c>
      <c r="K153" s="7"/>
      <c r="L153" s="7"/>
      <c r="M153" s="7"/>
      <c r="N153" s="7"/>
      <c r="O153" s="7"/>
      <c r="P153" s="7"/>
      <c r="Q153" s="7">
        <v>125000</v>
      </c>
      <c r="R153" s="7">
        <v>133630</v>
      </c>
      <c r="S153" s="7"/>
      <c r="T153" s="7">
        <v>140000</v>
      </c>
      <c r="U153" s="7"/>
      <c r="V153" s="7"/>
      <c r="W153" s="7">
        <v>144000</v>
      </c>
      <c r="X153" s="20">
        <f>(((W153/J153)^(1/(W3-J3)))-1)</f>
        <v>2.0934023887392073E-2</v>
      </c>
      <c r="Y153" s="21">
        <f>W153/T153-1</f>
        <v>2.857142857142847E-2</v>
      </c>
      <c r="Z153" s="21" t="s">
        <v>236</v>
      </c>
    </row>
    <row r="154" spans="1:26" x14ac:dyDescent="0.25">
      <c r="A154" s="1" t="s">
        <v>254</v>
      </c>
      <c r="B154" s="1" t="s">
        <v>47</v>
      </c>
      <c r="C154" s="7"/>
      <c r="D154" s="7"/>
      <c r="E154" s="7"/>
      <c r="F154" s="7"/>
      <c r="G154" s="7"/>
      <c r="H154" s="7"/>
      <c r="I154" s="7"/>
      <c r="J154" s="7"/>
      <c r="K154" s="7"/>
      <c r="L154" s="7"/>
      <c r="M154" s="7"/>
      <c r="N154" s="7"/>
      <c r="O154" s="7"/>
      <c r="P154" s="7"/>
      <c r="Q154" s="7"/>
      <c r="R154" s="7"/>
      <c r="S154" s="7"/>
      <c r="T154" s="7">
        <v>100000</v>
      </c>
      <c r="U154" s="7"/>
      <c r="V154" s="7"/>
      <c r="W154" s="7"/>
      <c r="X154" s="20" t="s">
        <v>236</v>
      </c>
      <c r="Y154" s="21" t="s">
        <v>236</v>
      </c>
      <c r="Z154" s="21" t="s">
        <v>236</v>
      </c>
    </row>
    <row r="155" spans="1:26" x14ac:dyDescent="0.25">
      <c r="A155" s="1" t="s">
        <v>63</v>
      </c>
      <c r="B155" s="1" t="s">
        <v>40</v>
      </c>
      <c r="C155" s="7"/>
      <c r="D155" s="7"/>
      <c r="E155" s="7"/>
      <c r="F155" s="7"/>
      <c r="G155" s="7"/>
      <c r="H155" s="7"/>
      <c r="I155" s="7">
        <v>66000</v>
      </c>
      <c r="J155" s="7"/>
      <c r="K155" s="7">
        <v>81000</v>
      </c>
      <c r="L155" s="7"/>
      <c r="M155" s="7"/>
      <c r="N155" s="7"/>
      <c r="O155" s="7">
        <v>95000</v>
      </c>
      <c r="P155" s="7"/>
      <c r="Q155" s="7"/>
      <c r="R155" s="7"/>
      <c r="S155" s="7"/>
      <c r="T155" s="7"/>
      <c r="U155" s="7"/>
      <c r="V155" s="7"/>
      <c r="W155" s="7"/>
      <c r="X155" s="20">
        <f>(((O155/I155)^(1/(O3-I3)))-1)</f>
        <v>6.2584014961932777E-2</v>
      </c>
      <c r="Y155" s="21">
        <f>O155/I155-1</f>
        <v>0.43939393939393945</v>
      </c>
      <c r="Z155" s="21" t="s">
        <v>236</v>
      </c>
    </row>
    <row r="156" spans="1:26" x14ac:dyDescent="0.25">
      <c r="A156" s="1" t="s">
        <v>135</v>
      </c>
      <c r="B156" s="1" t="s">
        <v>54</v>
      </c>
      <c r="C156" s="7"/>
      <c r="D156" s="7"/>
      <c r="E156" s="7"/>
      <c r="F156" s="7"/>
      <c r="G156" s="7"/>
      <c r="H156" s="7"/>
      <c r="I156" s="7"/>
      <c r="J156" s="7"/>
      <c r="K156" s="7"/>
      <c r="L156" s="7"/>
      <c r="M156" s="7"/>
      <c r="N156" s="7">
        <v>40000</v>
      </c>
      <c r="O156" s="7"/>
      <c r="P156" s="7"/>
      <c r="Q156" s="7"/>
      <c r="R156" s="7">
        <v>75000</v>
      </c>
      <c r="S156" s="7"/>
      <c r="T156" s="7"/>
      <c r="U156" s="7"/>
      <c r="V156" s="7"/>
      <c r="W156" s="7">
        <v>91000</v>
      </c>
      <c r="X156" s="20">
        <f>(((W156/N156)^(1/(W3-N3)))-1)</f>
        <v>9.5631727421427337E-2</v>
      </c>
      <c r="Y156" s="21">
        <f>W156/R156-1</f>
        <v>0.21333333333333337</v>
      </c>
      <c r="Z156" s="21" t="s">
        <v>236</v>
      </c>
    </row>
    <row r="157" spans="1:26" x14ac:dyDescent="0.25">
      <c r="A157" s="1" t="s">
        <v>255</v>
      </c>
      <c r="B157" s="1" t="s">
        <v>208</v>
      </c>
      <c r="C157" s="9"/>
      <c r="D157" s="9"/>
      <c r="E157" s="9"/>
      <c r="F157" s="9"/>
      <c r="G157" s="9"/>
      <c r="H157" s="9"/>
      <c r="I157" s="9"/>
      <c r="J157" s="9"/>
      <c r="K157" s="9"/>
      <c r="L157" s="9"/>
      <c r="M157" s="9"/>
      <c r="N157" s="9"/>
      <c r="O157" s="9"/>
      <c r="P157" s="9"/>
      <c r="Q157" s="9"/>
      <c r="R157" s="7">
        <v>32500</v>
      </c>
      <c r="S157" s="7">
        <v>40000</v>
      </c>
      <c r="T157" s="9"/>
      <c r="U157" s="9"/>
      <c r="V157" s="9"/>
      <c r="W157" s="9"/>
      <c r="X157" s="20">
        <f>(((S157/R157)^(1/(S3-R3)))-1)</f>
        <v>0.23076923076923084</v>
      </c>
      <c r="Y157" s="21">
        <f>S157/R157-1</f>
        <v>0.23076923076923084</v>
      </c>
      <c r="Z157" s="21">
        <f>S157/R157-1</f>
        <v>0.23076923076923084</v>
      </c>
    </row>
    <row r="158" spans="1:26" x14ac:dyDescent="0.25">
      <c r="K158" s="7"/>
      <c r="L158" s="7"/>
      <c r="M158" s="7"/>
      <c r="N158" s="7"/>
      <c r="O158" s="7"/>
      <c r="P158" s="7"/>
      <c r="Q158" s="7"/>
      <c r="R158" s="7"/>
      <c r="S158" s="7"/>
      <c r="T158" s="7"/>
      <c r="U158" s="7"/>
      <c r="V158" s="7"/>
      <c r="W158" s="7"/>
      <c r="X158" s="21"/>
      <c r="Y158" s="21"/>
      <c r="Z158" s="21"/>
    </row>
    <row r="159" spans="1:26" x14ac:dyDescent="0.25">
      <c r="K159" s="7"/>
      <c r="L159" s="7"/>
      <c r="M159" s="7"/>
      <c r="N159" s="7"/>
      <c r="O159" s="7"/>
      <c r="P159" s="7"/>
      <c r="Q159" s="7"/>
      <c r="R159" s="7"/>
      <c r="S159" s="7"/>
      <c r="T159" s="7"/>
      <c r="U159" s="7"/>
      <c r="V159" s="7"/>
      <c r="W159" s="7"/>
      <c r="X159" s="21"/>
      <c r="Y159" s="21"/>
      <c r="Z159" s="21"/>
    </row>
    <row r="160" spans="1:26" x14ac:dyDescent="0.25">
      <c r="A160" s="11" t="s">
        <v>237</v>
      </c>
      <c r="K160" s="7"/>
      <c r="L160" s="7"/>
      <c r="M160" s="7"/>
      <c r="N160" s="7"/>
      <c r="O160" s="7"/>
      <c r="P160" s="7"/>
      <c r="Q160" s="7"/>
      <c r="R160" s="7"/>
      <c r="S160" s="7"/>
      <c r="T160" s="7"/>
      <c r="U160" s="7"/>
      <c r="V160" s="7"/>
      <c r="W160" s="7"/>
      <c r="X160" s="21"/>
      <c r="Y160" s="21"/>
      <c r="Z160" s="21"/>
    </row>
    <row r="161" spans="1:26" x14ac:dyDescent="0.25">
      <c r="C161" s="9"/>
      <c r="D161" s="9"/>
      <c r="E161" s="9"/>
      <c r="F161" s="9"/>
      <c r="G161" s="9"/>
      <c r="H161" s="9"/>
      <c r="I161" s="9"/>
      <c r="J161" s="9"/>
      <c r="K161" s="9"/>
      <c r="L161" s="9"/>
      <c r="M161" s="9"/>
      <c r="N161" s="9"/>
      <c r="O161" s="9"/>
      <c r="P161" s="9"/>
      <c r="Q161" s="9"/>
      <c r="R161" s="9"/>
      <c r="S161" s="9"/>
      <c r="T161" s="9"/>
      <c r="U161" s="9"/>
      <c r="V161" s="9"/>
      <c r="W161" s="9"/>
      <c r="X161" s="21"/>
      <c r="Y161" s="21"/>
      <c r="Z161" s="21"/>
    </row>
    <row r="162" spans="1:26" x14ac:dyDescent="0.25">
      <c r="A162" s="11" t="s">
        <v>256</v>
      </c>
      <c r="K162" s="7"/>
      <c r="L162" s="7"/>
      <c r="M162" s="7"/>
      <c r="N162" s="7"/>
      <c r="O162" s="7"/>
      <c r="P162" s="7"/>
      <c r="Q162" s="7"/>
      <c r="R162" s="7"/>
      <c r="S162" s="7"/>
      <c r="T162" s="7"/>
      <c r="U162" s="7"/>
      <c r="V162" s="7"/>
      <c r="W162" s="7"/>
      <c r="X162" s="21"/>
      <c r="Y162" s="21"/>
      <c r="Z162" s="21"/>
    </row>
    <row r="163" spans="1:26" x14ac:dyDescent="0.25">
      <c r="A163" s="1" t="s">
        <v>78</v>
      </c>
      <c r="B163" s="1" t="s">
        <v>37</v>
      </c>
      <c r="C163" s="7"/>
      <c r="D163" s="7"/>
      <c r="E163" s="7"/>
      <c r="F163" s="7"/>
      <c r="G163" s="7"/>
      <c r="H163" s="7"/>
      <c r="I163" s="7"/>
      <c r="J163" s="7"/>
      <c r="K163" s="7"/>
      <c r="L163" s="7">
        <v>2100000</v>
      </c>
      <c r="M163" s="7"/>
      <c r="N163" s="7"/>
      <c r="O163" s="7"/>
      <c r="P163" s="7"/>
      <c r="Q163" s="7"/>
      <c r="R163" s="7"/>
      <c r="S163" s="7"/>
      <c r="T163" s="7"/>
      <c r="U163" s="7"/>
      <c r="V163" s="7"/>
      <c r="W163" s="7"/>
      <c r="X163" s="20"/>
      <c r="Y163" s="21"/>
      <c r="Z163" s="21"/>
    </row>
    <row r="164" spans="1:26" x14ac:dyDescent="0.25">
      <c r="A164" s="1" t="s">
        <v>57</v>
      </c>
      <c r="B164" s="1" t="s">
        <v>58</v>
      </c>
      <c r="C164" s="7"/>
      <c r="D164" s="7"/>
      <c r="E164" s="7"/>
      <c r="F164" s="7"/>
      <c r="G164" s="7"/>
      <c r="H164" s="7">
        <v>230000</v>
      </c>
      <c r="I164" s="7"/>
      <c r="J164" s="7"/>
      <c r="K164" s="7"/>
      <c r="L164" s="7"/>
      <c r="M164" s="7"/>
      <c r="N164" s="7"/>
      <c r="O164" s="7"/>
      <c r="P164" s="7"/>
      <c r="Q164" s="7"/>
      <c r="R164" s="7"/>
      <c r="S164" s="7"/>
      <c r="T164" s="7"/>
      <c r="U164" s="7"/>
      <c r="V164" s="7"/>
      <c r="W164" s="7"/>
      <c r="X164" s="20"/>
      <c r="Y164" s="21"/>
      <c r="Z164" s="21"/>
    </row>
    <row r="165" spans="1:26" x14ac:dyDescent="0.25">
      <c r="A165" s="1" t="s">
        <v>67</v>
      </c>
      <c r="B165" s="1" t="s">
        <v>70</v>
      </c>
      <c r="C165" s="7"/>
      <c r="D165" s="7"/>
      <c r="E165" s="7"/>
      <c r="F165" s="7"/>
      <c r="G165" s="7"/>
      <c r="H165" s="7"/>
      <c r="I165" s="7">
        <v>4300</v>
      </c>
      <c r="J165" s="7">
        <v>2922</v>
      </c>
      <c r="K165" s="7">
        <v>1662</v>
      </c>
      <c r="L165" s="7"/>
      <c r="M165" s="7"/>
      <c r="N165" s="7"/>
      <c r="O165" s="7"/>
      <c r="P165" s="7"/>
      <c r="Q165" s="7"/>
      <c r="R165" s="7"/>
      <c r="S165" s="7"/>
      <c r="T165" s="7"/>
      <c r="U165" s="7"/>
      <c r="V165" s="7"/>
      <c r="W165" s="7"/>
      <c r="X165" s="20"/>
      <c r="Y165" s="21"/>
      <c r="Z165" s="21"/>
    </row>
    <row r="166" spans="1:26" x14ac:dyDescent="0.25">
      <c r="A166" s="1" t="s">
        <v>68</v>
      </c>
      <c r="B166" s="1" t="s">
        <v>70</v>
      </c>
      <c r="C166" s="7"/>
      <c r="D166" s="7"/>
      <c r="E166" s="7"/>
      <c r="F166" s="7"/>
      <c r="G166" s="7"/>
      <c r="H166" s="7"/>
      <c r="I166" s="7">
        <v>3600</v>
      </c>
      <c r="J166" s="7">
        <v>2182</v>
      </c>
      <c r="K166" s="7">
        <v>1882</v>
      </c>
      <c r="L166" s="7"/>
      <c r="M166" s="7"/>
      <c r="N166" s="7"/>
      <c r="O166" s="7"/>
      <c r="P166" s="7"/>
      <c r="Q166" s="7"/>
      <c r="R166" s="7"/>
      <c r="S166" s="7"/>
      <c r="T166" s="7"/>
      <c r="U166" s="7"/>
      <c r="V166" s="7"/>
      <c r="W166" s="7"/>
      <c r="X166" s="20"/>
      <c r="Y166" s="21"/>
      <c r="Z166" s="21"/>
    </row>
    <row r="167" spans="1:26" x14ac:dyDescent="0.25">
      <c r="A167" s="1" t="s">
        <v>69</v>
      </c>
      <c r="B167" s="1" t="s">
        <v>70</v>
      </c>
      <c r="C167" s="7"/>
      <c r="D167" s="7"/>
      <c r="E167" s="7"/>
      <c r="F167" s="7"/>
      <c r="G167" s="7"/>
      <c r="H167" s="7"/>
      <c r="I167" s="7">
        <v>1600</v>
      </c>
      <c r="J167" s="7">
        <v>1405</v>
      </c>
      <c r="K167" s="7">
        <v>1998</v>
      </c>
      <c r="L167" s="7"/>
      <c r="M167" s="7"/>
      <c r="N167" s="7"/>
      <c r="O167" s="7"/>
      <c r="P167" s="7"/>
      <c r="Q167" s="7"/>
      <c r="R167" s="7"/>
      <c r="S167" s="7"/>
      <c r="T167" s="7"/>
      <c r="U167" s="7"/>
      <c r="V167" s="7"/>
      <c r="W167" s="7"/>
      <c r="X167" s="20"/>
      <c r="Y167" s="21"/>
      <c r="Z167" s="21"/>
    </row>
    <row r="168" spans="1:26" x14ac:dyDescent="0.25">
      <c r="A168" s="1" t="s">
        <v>73</v>
      </c>
      <c r="B168" s="1" t="s">
        <v>37</v>
      </c>
      <c r="C168" s="7"/>
      <c r="D168" s="7"/>
      <c r="E168" s="7"/>
      <c r="F168" s="7"/>
      <c r="G168" s="7"/>
      <c r="H168" s="7"/>
      <c r="I168" s="7"/>
      <c r="J168" s="7">
        <v>100000</v>
      </c>
      <c r="K168" s="7"/>
      <c r="L168" s="7"/>
      <c r="M168" s="7"/>
      <c r="N168" s="7"/>
      <c r="O168" s="7"/>
      <c r="P168" s="7"/>
      <c r="Q168" s="7"/>
      <c r="R168" s="7"/>
      <c r="S168" s="7"/>
      <c r="T168" s="7"/>
      <c r="U168" s="7"/>
      <c r="V168" s="7"/>
      <c r="W168" s="7"/>
      <c r="X168" s="20"/>
      <c r="Y168" s="21"/>
      <c r="Z168" s="21"/>
    </row>
    <row r="169" spans="1:26" x14ac:dyDescent="0.25">
      <c r="A169" s="1" t="s">
        <v>82</v>
      </c>
      <c r="B169" s="1" t="s">
        <v>50</v>
      </c>
      <c r="C169" s="7"/>
      <c r="D169" s="7"/>
      <c r="E169" s="7">
        <v>40000</v>
      </c>
      <c r="F169" s="7"/>
      <c r="G169" s="7"/>
      <c r="H169" s="7"/>
      <c r="I169" s="7"/>
      <c r="J169" s="7"/>
      <c r="K169" s="7"/>
      <c r="L169" s="7"/>
      <c r="M169" s="7"/>
      <c r="N169" s="7"/>
      <c r="O169" s="7"/>
      <c r="P169" s="7"/>
      <c r="Q169" s="7"/>
      <c r="R169" s="7"/>
      <c r="S169" s="7"/>
      <c r="T169" s="7"/>
      <c r="U169" s="7"/>
      <c r="V169" s="7"/>
      <c r="W169" s="7"/>
      <c r="X169" s="20"/>
      <c r="Y169" s="21"/>
      <c r="Z169" s="21"/>
    </row>
    <row r="170" spans="1:26" x14ac:dyDescent="0.25">
      <c r="A170" s="1" t="s">
        <v>31</v>
      </c>
      <c r="B170" s="1" t="s">
        <v>52</v>
      </c>
      <c r="C170" s="7"/>
      <c r="D170" s="7"/>
      <c r="E170" s="7">
        <v>22000</v>
      </c>
      <c r="F170" s="7"/>
      <c r="G170" s="7"/>
      <c r="H170" s="7"/>
      <c r="I170" s="7"/>
      <c r="J170" s="7"/>
      <c r="K170" s="7"/>
      <c r="L170" s="7"/>
      <c r="M170" s="7"/>
      <c r="N170" s="7"/>
      <c r="O170" s="7"/>
      <c r="P170" s="7"/>
      <c r="Q170" s="7"/>
      <c r="R170" s="7"/>
      <c r="S170" s="7"/>
      <c r="T170" s="7"/>
      <c r="U170" s="7"/>
      <c r="V170" s="7"/>
      <c r="W170" s="7"/>
      <c r="X170" s="20"/>
      <c r="Y170" s="21"/>
      <c r="Z170" s="21"/>
    </row>
    <row r="171" spans="1:26" x14ac:dyDescent="0.25">
      <c r="A171" s="1" t="s">
        <v>33</v>
      </c>
      <c r="B171" s="1" t="s">
        <v>39</v>
      </c>
      <c r="C171" s="7"/>
      <c r="D171" s="7"/>
      <c r="E171" s="7">
        <v>17000</v>
      </c>
      <c r="F171" s="7"/>
      <c r="G171" s="7"/>
      <c r="H171" s="7"/>
      <c r="I171" s="7"/>
      <c r="J171" s="7"/>
      <c r="K171" s="7"/>
      <c r="L171" s="7"/>
      <c r="M171" s="7"/>
      <c r="N171" s="7"/>
      <c r="O171" s="7"/>
      <c r="P171" s="7"/>
      <c r="Q171" s="7"/>
      <c r="R171" s="7"/>
      <c r="S171" s="7"/>
      <c r="T171" s="7"/>
      <c r="U171" s="7"/>
      <c r="V171" s="7"/>
      <c r="W171" s="7"/>
      <c r="X171" s="20"/>
      <c r="Y171" s="21"/>
      <c r="Z171" s="21"/>
    </row>
    <row r="172" spans="1:26" x14ac:dyDescent="0.25">
      <c r="A172" s="1" t="s">
        <v>35</v>
      </c>
      <c r="B172" s="1" t="s">
        <v>37</v>
      </c>
      <c r="C172" s="7"/>
      <c r="D172" s="7"/>
      <c r="E172" s="7"/>
      <c r="F172" s="7">
        <v>10000</v>
      </c>
      <c r="G172" s="7"/>
      <c r="H172" s="7"/>
      <c r="I172" s="7"/>
      <c r="J172" s="7"/>
      <c r="K172" s="7"/>
      <c r="L172" s="7"/>
      <c r="M172" s="7"/>
      <c r="N172" s="7"/>
      <c r="O172" s="7"/>
      <c r="P172" s="7"/>
      <c r="Q172" s="7"/>
      <c r="R172" s="7"/>
      <c r="S172" s="7"/>
      <c r="T172" s="7"/>
      <c r="U172" s="7"/>
      <c r="V172" s="7"/>
      <c r="W172" s="7"/>
      <c r="X172" s="20"/>
      <c r="Y172" s="21"/>
      <c r="Z172" s="21"/>
    </row>
    <row r="173" spans="1:26" x14ac:dyDescent="0.25">
      <c r="A173" s="1" t="s">
        <v>26</v>
      </c>
      <c r="B173" s="1" t="s">
        <v>39</v>
      </c>
      <c r="C173" s="7"/>
      <c r="D173" s="7"/>
      <c r="E173" s="7"/>
      <c r="F173" s="7">
        <v>47000</v>
      </c>
      <c r="G173" s="7"/>
      <c r="H173" s="7"/>
      <c r="I173" s="7">
        <v>105000</v>
      </c>
      <c r="J173" s="7"/>
      <c r="K173" s="7"/>
      <c r="L173" s="7">
        <v>126296</v>
      </c>
      <c r="M173" s="7"/>
      <c r="N173" s="7"/>
      <c r="O173" s="7"/>
      <c r="P173" s="7"/>
      <c r="Q173" s="7"/>
      <c r="R173" s="7"/>
      <c r="S173" s="7"/>
      <c r="T173" s="7"/>
      <c r="U173" s="7"/>
      <c r="V173" s="7"/>
      <c r="W173" s="7"/>
      <c r="X173" s="20"/>
      <c r="Y173" s="21"/>
      <c r="Z173" s="21"/>
    </row>
    <row r="174" spans="1:26" x14ac:dyDescent="0.25">
      <c r="A174" s="1" t="s">
        <v>28</v>
      </c>
      <c r="B174" s="1" t="s">
        <v>39</v>
      </c>
      <c r="C174" s="7"/>
      <c r="D174" s="7"/>
      <c r="E174" s="7"/>
      <c r="F174" s="7">
        <v>31000</v>
      </c>
      <c r="G174" s="7"/>
      <c r="H174" s="7"/>
      <c r="I174" s="7">
        <v>47000</v>
      </c>
      <c r="J174" s="7"/>
      <c r="K174" s="7"/>
      <c r="L174" s="7">
        <v>102209</v>
      </c>
      <c r="M174" s="7"/>
      <c r="N174" s="7"/>
      <c r="O174" s="7"/>
      <c r="P174" s="7"/>
      <c r="Q174" s="7"/>
      <c r="R174" s="7"/>
      <c r="S174" s="7"/>
      <c r="T174" s="7"/>
      <c r="U174" s="7"/>
      <c r="V174" s="7"/>
      <c r="W174" s="7"/>
      <c r="X174" s="20"/>
      <c r="Y174" s="21"/>
      <c r="Z174" s="21"/>
    </row>
    <row r="175" spans="1:26" x14ac:dyDescent="0.25">
      <c r="A175" s="1" t="s">
        <v>27</v>
      </c>
      <c r="B175" s="1" t="s">
        <v>39</v>
      </c>
      <c r="C175" s="7"/>
      <c r="D175" s="7"/>
      <c r="E175" s="7">
        <v>42000</v>
      </c>
      <c r="F175" s="7"/>
      <c r="G175" s="7"/>
      <c r="H175" s="7"/>
      <c r="I175" s="7">
        <v>45000</v>
      </c>
      <c r="J175" s="7"/>
      <c r="K175" s="7"/>
      <c r="L175" s="7">
        <v>70248</v>
      </c>
      <c r="M175" s="7"/>
      <c r="N175" s="7"/>
      <c r="O175" s="7"/>
      <c r="P175" s="7"/>
      <c r="Q175" s="7"/>
      <c r="R175" s="7"/>
      <c r="S175" s="7"/>
      <c r="T175" s="7"/>
      <c r="U175" s="7"/>
      <c r="V175" s="7"/>
      <c r="W175" s="7"/>
      <c r="X175" s="20"/>
      <c r="Y175" s="21"/>
      <c r="Z175" s="21"/>
    </row>
    <row r="176" spans="1:26" x14ac:dyDescent="0.25">
      <c r="A176" s="1" t="s">
        <v>34</v>
      </c>
      <c r="B176" s="1" t="s">
        <v>39</v>
      </c>
      <c r="C176" s="7"/>
      <c r="D176" s="7"/>
      <c r="E176" s="7">
        <v>15000</v>
      </c>
      <c r="F176" s="7"/>
      <c r="G176" s="7"/>
      <c r="H176" s="7"/>
      <c r="I176" s="7">
        <v>30000</v>
      </c>
      <c r="J176" s="7"/>
      <c r="K176" s="7"/>
      <c r="L176" s="7"/>
      <c r="M176" s="7"/>
      <c r="N176" s="7"/>
      <c r="O176" s="7"/>
      <c r="P176" s="7"/>
      <c r="Q176" s="7"/>
      <c r="R176" s="7"/>
      <c r="S176" s="7"/>
      <c r="T176" s="7"/>
      <c r="U176" s="7"/>
      <c r="V176" s="7"/>
      <c r="W176" s="7"/>
      <c r="X176" s="20"/>
      <c r="Y176" s="21"/>
      <c r="Z176" s="21"/>
    </row>
    <row r="177" spans="1:26" x14ac:dyDescent="0.25">
      <c r="A177" s="1" t="s">
        <v>66</v>
      </c>
      <c r="B177" s="1" t="s">
        <v>51</v>
      </c>
      <c r="C177" s="7"/>
      <c r="D177" s="7"/>
      <c r="E177" s="7"/>
      <c r="F177" s="7"/>
      <c r="G177" s="7"/>
      <c r="H177" s="7"/>
      <c r="I177" s="7">
        <v>6300</v>
      </c>
      <c r="K177" s="7"/>
      <c r="L177" s="7">
        <v>6900</v>
      </c>
      <c r="M177" s="7"/>
      <c r="N177" s="7"/>
      <c r="O177" s="7"/>
      <c r="P177" s="7"/>
      <c r="Q177" s="7"/>
      <c r="R177" s="7"/>
      <c r="S177" s="7"/>
      <c r="T177" s="7"/>
      <c r="U177" s="7"/>
      <c r="V177" s="7"/>
      <c r="W177" s="7"/>
      <c r="X177" s="20"/>
      <c r="Y177" s="21"/>
      <c r="Z177" s="21"/>
    </row>
    <row r="178" spans="1:26" x14ac:dyDescent="0.25">
      <c r="A178" s="1" t="s">
        <v>119</v>
      </c>
      <c r="B178" s="1" t="s">
        <v>49</v>
      </c>
      <c r="C178" s="7"/>
      <c r="D178" s="7"/>
      <c r="E178" s="7"/>
      <c r="F178" s="7"/>
      <c r="G178" s="7"/>
      <c r="H178" s="7"/>
      <c r="I178" s="7"/>
      <c r="J178" s="7">
        <v>45888</v>
      </c>
      <c r="K178" s="7"/>
      <c r="L178" s="7"/>
      <c r="M178" s="7"/>
      <c r="N178" s="7"/>
      <c r="O178" s="7"/>
      <c r="P178" s="7"/>
      <c r="Q178" s="7"/>
      <c r="R178" s="7"/>
      <c r="S178" s="7"/>
      <c r="T178" s="7"/>
      <c r="U178" s="7"/>
      <c r="V178" s="7"/>
      <c r="W178" s="7"/>
      <c r="X178" s="20"/>
      <c r="Y178" s="21"/>
      <c r="Z178" s="21"/>
    </row>
    <row r="179" spans="1:26" x14ac:dyDescent="0.25">
      <c r="A179" s="1" t="s">
        <v>29</v>
      </c>
      <c r="B179" s="1" t="s">
        <v>51</v>
      </c>
      <c r="C179" s="23"/>
      <c r="D179" s="23"/>
      <c r="E179" s="23">
        <v>29000</v>
      </c>
      <c r="F179" s="23"/>
      <c r="G179" s="23"/>
      <c r="H179" s="23"/>
      <c r="I179" s="23"/>
      <c r="J179" s="23">
        <v>39000</v>
      </c>
      <c r="K179" s="23"/>
      <c r="L179" s="23">
        <v>39000</v>
      </c>
      <c r="M179" s="23"/>
      <c r="N179" s="23"/>
      <c r="O179" s="23"/>
      <c r="P179" s="23"/>
      <c r="Q179" s="23"/>
      <c r="R179" s="23"/>
      <c r="S179" s="23"/>
      <c r="T179" s="23"/>
      <c r="U179" s="23"/>
      <c r="V179" s="23"/>
      <c r="W179" s="23"/>
      <c r="X179" s="20">
        <f>(((L179/E179)^(1/(L3-E3)))-1)</f>
        <v>4.323210584010595E-2</v>
      </c>
      <c r="Y179" s="21">
        <f>L179/J179-1</f>
        <v>0</v>
      </c>
      <c r="Z179" s="21" t="s">
        <v>236</v>
      </c>
    </row>
    <row r="180" spans="1:26" x14ac:dyDescent="0.25">
      <c r="A180" s="1" t="s">
        <v>25</v>
      </c>
      <c r="B180" s="1" t="s">
        <v>40</v>
      </c>
      <c r="C180" s="23"/>
      <c r="D180" s="23"/>
      <c r="E180" s="23">
        <v>55000</v>
      </c>
      <c r="F180" s="23"/>
      <c r="G180" s="23"/>
      <c r="H180" s="23"/>
      <c r="I180" s="23">
        <v>57000</v>
      </c>
      <c r="J180" s="23"/>
      <c r="K180" s="23">
        <v>77000</v>
      </c>
      <c r="L180" s="23"/>
      <c r="M180" s="23"/>
      <c r="N180" s="23"/>
      <c r="O180" s="23"/>
      <c r="P180" s="23"/>
      <c r="Q180" s="23"/>
      <c r="R180" s="23"/>
      <c r="S180" s="23"/>
      <c r="T180" s="23"/>
      <c r="U180" s="23"/>
      <c r="V180" s="23"/>
      <c r="W180" s="23"/>
      <c r="X180" s="20">
        <f>(((K180/E180)^(1/(K3-E3)))-1)</f>
        <v>5.7680926405216493E-2</v>
      </c>
      <c r="Y180" s="21">
        <f>K180/I180-1</f>
        <v>0.35087719298245612</v>
      </c>
      <c r="Z180" s="21" t="s">
        <v>236</v>
      </c>
    </row>
    <row r="181" spans="1:26" x14ac:dyDescent="0.25">
      <c r="A181" s="1" t="s">
        <v>64</v>
      </c>
      <c r="B181" s="1" t="s">
        <v>56</v>
      </c>
      <c r="C181" s="23"/>
      <c r="D181" s="23"/>
      <c r="E181" s="23"/>
      <c r="F181" s="23"/>
      <c r="G181" s="23">
        <v>60000</v>
      </c>
      <c r="H181" s="23"/>
      <c r="I181" s="23"/>
      <c r="J181" s="23">
        <v>98334</v>
      </c>
      <c r="K181" s="23"/>
      <c r="L181" s="23"/>
      <c r="M181" s="23">
        <v>110000</v>
      </c>
      <c r="N181" s="23"/>
      <c r="O181" s="23"/>
      <c r="P181" s="23"/>
      <c r="Q181" s="23"/>
      <c r="R181" s="23"/>
      <c r="S181" s="23"/>
      <c r="T181" s="23"/>
      <c r="U181" s="23"/>
      <c r="V181" s="23"/>
      <c r="W181" s="23"/>
      <c r="X181" s="20">
        <f>(((M181/G181)^(1/(M3-G3)))-1)</f>
        <v>0.10630168143308016</v>
      </c>
      <c r="Y181" s="21">
        <f>M181/J181-1</f>
        <v>0.11863648382044878</v>
      </c>
      <c r="Z181" s="21" t="s">
        <v>236</v>
      </c>
    </row>
    <row r="182" spans="1:26" x14ac:dyDescent="0.25">
      <c r="A182" s="1" t="s">
        <v>7</v>
      </c>
      <c r="B182" s="1" t="s">
        <v>40</v>
      </c>
      <c r="C182" s="23"/>
      <c r="D182" s="23"/>
      <c r="E182" s="23">
        <v>250000</v>
      </c>
      <c r="F182" s="23"/>
      <c r="G182" s="23"/>
      <c r="H182" s="23"/>
      <c r="I182" s="23">
        <v>250000</v>
      </c>
      <c r="J182" s="23"/>
      <c r="K182" s="23"/>
      <c r="L182" s="23"/>
      <c r="M182" s="23"/>
      <c r="N182" s="23"/>
      <c r="O182" s="23"/>
      <c r="P182" s="23"/>
      <c r="Q182" s="23"/>
      <c r="R182" s="23"/>
      <c r="S182" s="23"/>
      <c r="T182" s="23"/>
      <c r="U182" s="23"/>
      <c r="V182" s="23"/>
      <c r="W182" s="23"/>
      <c r="X182" s="20" t="s">
        <v>236</v>
      </c>
      <c r="Y182" s="21" t="s">
        <v>236</v>
      </c>
      <c r="Z182" s="21" t="s">
        <v>236</v>
      </c>
    </row>
    <row r="183" spans="1:26" x14ac:dyDescent="0.25">
      <c r="C183" s="23"/>
      <c r="D183" s="23"/>
      <c r="E183" s="23"/>
      <c r="F183" s="23"/>
      <c r="G183" s="23"/>
      <c r="H183" s="23"/>
      <c r="I183" s="23"/>
      <c r="J183" s="23"/>
      <c r="K183" s="23"/>
      <c r="L183" s="23"/>
      <c r="M183" s="23"/>
      <c r="N183" s="23"/>
      <c r="O183" s="23"/>
      <c r="P183" s="23"/>
      <c r="Q183" s="23"/>
      <c r="R183" s="23"/>
      <c r="S183" s="23"/>
      <c r="T183" s="23"/>
      <c r="U183" s="23"/>
      <c r="V183" s="23"/>
      <c r="W183" s="23"/>
      <c r="X183" s="20"/>
      <c r="Y183" s="21"/>
      <c r="Z183" s="21"/>
    </row>
    <row r="184" spans="1:26" x14ac:dyDescent="0.25">
      <c r="A184" s="11" t="s">
        <v>109</v>
      </c>
      <c r="K184" s="7"/>
      <c r="L184" s="7"/>
      <c r="M184" s="7"/>
      <c r="N184" s="7"/>
      <c r="O184" s="7"/>
      <c r="P184" s="7"/>
      <c r="Q184" s="7"/>
      <c r="R184" s="7"/>
      <c r="S184" s="7"/>
      <c r="T184" s="7"/>
      <c r="U184" s="7"/>
      <c r="V184" s="7"/>
      <c r="W184" s="7"/>
      <c r="X184" s="21"/>
      <c r="Y184" s="21"/>
      <c r="Z184" s="21"/>
    </row>
    <row r="185" spans="1:26" x14ac:dyDescent="0.25">
      <c r="A185" s="1" t="s">
        <v>133</v>
      </c>
      <c r="B185" s="1" t="s">
        <v>54</v>
      </c>
      <c r="C185" s="7"/>
      <c r="D185" s="7"/>
      <c r="E185" s="7"/>
      <c r="F185" s="7"/>
      <c r="G185" s="7"/>
      <c r="H185" s="7"/>
      <c r="I185" s="7"/>
      <c r="J185" s="7">
        <v>8096</v>
      </c>
      <c r="K185" s="7"/>
      <c r="L185" s="7"/>
      <c r="M185" s="7"/>
      <c r="N185" s="7"/>
      <c r="O185" s="7"/>
      <c r="P185" s="7"/>
      <c r="Q185" s="7"/>
      <c r="R185" s="7"/>
      <c r="S185" s="7"/>
      <c r="T185" s="7"/>
      <c r="U185" s="7"/>
      <c r="V185" s="7"/>
      <c r="W185" s="7"/>
      <c r="X185" s="20"/>
      <c r="Y185" s="21"/>
      <c r="Z185" s="21"/>
    </row>
    <row r="186" spans="1:26" x14ac:dyDescent="0.25">
      <c r="A186" s="1" t="s">
        <v>134</v>
      </c>
      <c r="B186" s="1" t="s">
        <v>41</v>
      </c>
      <c r="C186" s="7"/>
      <c r="D186" s="7"/>
      <c r="E186" s="7"/>
      <c r="F186" s="7"/>
      <c r="G186" s="7"/>
      <c r="H186" s="7"/>
      <c r="I186" s="7"/>
      <c r="J186" s="7"/>
      <c r="K186" s="7"/>
      <c r="L186" s="7"/>
      <c r="M186" s="7"/>
      <c r="N186" s="7"/>
      <c r="O186" s="7">
        <v>175000</v>
      </c>
      <c r="P186" s="7"/>
      <c r="Q186" s="7"/>
      <c r="R186" s="7"/>
      <c r="S186" s="7"/>
      <c r="T186" s="7"/>
      <c r="U186" s="7"/>
      <c r="V186" s="7"/>
      <c r="W186" s="7"/>
      <c r="X186" s="20"/>
      <c r="Y186" s="21"/>
      <c r="Z186" s="21"/>
    </row>
    <row r="187" spans="1:26" x14ac:dyDescent="0.25">
      <c r="A187" s="1" t="s">
        <v>131</v>
      </c>
      <c r="B187" s="1" t="s">
        <v>38</v>
      </c>
      <c r="C187" s="7"/>
      <c r="D187" s="7"/>
      <c r="E187" s="7"/>
      <c r="F187" s="7"/>
      <c r="G187" s="7"/>
      <c r="H187" s="7"/>
      <c r="I187" s="7"/>
      <c r="J187" s="7">
        <v>77520</v>
      </c>
      <c r="K187" s="7"/>
      <c r="L187" s="7"/>
      <c r="M187" s="7"/>
      <c r="N187" s="7">
        <v>63201</v>
      </c>
      <c r="O187" s="7"/>
      <c r="P187" s="7"/>
      <c r="Q187" s="7"/>
      <c r="R187" s="7"/>
      <c r="S187" s="7"/>
      <c r="T187" s="7"/>
      <c r="U187" s="7"/>
      <c r="V187" s="7"/>
      <c r="W187" s="7"/>
      <c r="X187" s="20">
        <f>(((N187/J187)^(1/(N3-J3)))-1)</f>
        <v>-4.9772606016810883E-2</v>
      </c>
      <c r="Y187" s="21">
        <f>N187/J187-1</f>
        <v>-0.18471362229102162</v>
      </c>
      <c r="Z187" s="21"/>
    </row>
  </sheetData>
  <mergeCells count="7">
    <mergeCell ref="X2:Z3"/>
    <mergeCell ref="F2:I2"/>
    <mergeCell ref="C2:E2"/>
    <mergeCell ref="J2:M2"/>
    <mergeCell ref="N2:Q2"/>
    <mergeCell ref="R2:U2"/>
    <mergeCell ref="V2:W2"/>
  </mergeCells>
  <pageMargins left="0.7" right="0.7" top="0.75" bottom="0.75" header="0.3" footer="0.3"/>
  <pageSetup paperSize="9" orientation="portrait" horizontalDpi="0" verticalDpi="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5830E-19E2-5F46-B4C3-999845C40A39}">
  <dimension ref="A1:T49"/>
  <sheetViews>
    <sheetView showGridLines="0" zoomScale="130" zoomScaleNormal="130" workbookViewId="0">
      <pane xSplit="2" ySplit="4" topLeftCell="J5" activePane="bottomRight" state="frozen"/>
      <selection pane="topRight" activeCell="C1" sqref="C1"/>
      <selection pane="bottomLeft" activeCell="A5" sqref="A5"/>
      <selection pane="bottomRight" activeCell="T20" sqref="T20"/>
    </sheetView>
  </sheetViews>
  <sheetFormatPr baseColWidth="10" defaultRowHeight="17" x14ac:dyDescent="0.25"/>
  <cols>
    <col min="1" max="1" width="36.6640625" style="1" bestFit="1" customWidth="1"/>
    <col min="2" max="2" width="10.83203125" style="1"/>
    <col min="3" max="3" width="13.33203125" style="1" bestFit="1" customWidth="1"/>
    <col min="4" max="4" width="13.83203125" style="1" bestFit="1" customWidth="1"/>
    <col min="5" max="5" width="15.1640625" style="1" bestFit="1" customWidth="1"/>
    <col min="6" max="6" width="13.6640625" style="1" bestFit="1" customWidth="1"/>
    <col min="7" max="7" width="14.83203125" style="1" bestFit="1" customWidth="1"/>
    <col min="8" max="8" width="15.1640625" style="1" bestFit="1" customWidth="1"/>
    <col min="9" max="9" width="14.83203125" style="1" bestFit="1" customWidth="1"/>
    <col min="10" max="10" width="13.6640625" style="1" bestFit="1" customWidth="1"/>
    <col min="11" max="11" width="14.83203125" style="1" bestFit="1" customWidth="1"/>
    <col min="12" max="12" width="14.6640625" style="1" bestFit="1" customWidth="1"/>
    <col min="13" max="13" width="15.1640625" style="1" bestFit="1" customWidth="1"/>
    <col min="14" max="17" width="15.1640625" style="1" customWidth="1"/>
    <col min="18" max="18" width="10.6640625" style="1" customWidth="1"/>
    <col min="19" max="19" width="16.5" style="1" customWidth="1"/>
    <col min="20" max="20" width="18.1640625" style="1" customWidth="1"/>
    <col min="21" max="16384" width="10.83203125" style="1"/>
  </cols>
  <sheetData>
    <row r="1" spans="1:20" ht="22" x14ac:dyDescent="0.3">
      <c r="A1" s="27" t="s">
        <v>258</v>
      </c>
    </row>
    <row r="2" spans="1:20" x14ac:dyDescent="0.25">
      <c r="C2" s="13">
        <v>2018</v>
      </c>
      <c r="D2" s="111">
        <v>2019</v>
      </c>
      <c r="E2" s="111"/>
      <c r="F2" s="112"/>
      <c r="G2" s="112"/>
      <c r="H2" s="110">
        <v>2020</v>
      </c>
      <c r="I2" s="112"/>
      <c r="J2" s="112"/>
      <c r="K2" s="112"/>
      <c r="L2" s="16">
        <v>2021</v>
      </c>
      <c r="M2" s="16"/>
      <c r="N2" s="16"/>
      <c r="O2" s="16"/>
      <c r="P2" s="115">
        <v>2022</v>
      </c>
      <c r="Q2" s="108"/>
      <c r="R2" s="106" t="s">
        <v>152</v>
      </c>
      <c r="S2" s="107"/>
      <c r="T2" s="108"/>
    </row>
    <row r="3" spans="1:20" x14ac:dyDescent="0.25">
      <c r="C3" s="13">
        <v>7</v>
      </c>
      <c r="D3" s="15">
        <v>8</v>
      </c>
      <c r="E3" s="15">
        <v>9</v>
      </c>
      <c r="F3" s="15">
        <v>10</v>
      </c>
      <c r="G3" s="15">
        <v>11</v>
      </c>
      <c r="H3" s="14">
        <v>12</v>
      </c>
      <c r="I3" s="14">
        <v>13</v>
      </c>
      <c r="J3" s="14">
        <v>14</v>
      </c>
      <c r="K3" s="14">
        <v>15</v>
      </c>
      <c r="L3" s="16">
        <v>16</v>
      </c>
      <c r="M3" s="16">
        <v>17</v>
      </c>
      <c r="N3" s="16">
        <v>18</v>
      </c>
      <c r="O3" s="16">
        <v>19</v>
      </c>
      <c r="P3" s="17">
        <v>20</v>
      </c>
      <c r="Q3" s="17">
        <v>21</v>
      </c>
      <c r="R3" s="107"/>
      <c r="S3" s="107"/>
      <c r="T3" s="108"/>
    </row>
    <row r="4" spans="1:20" ht="36" x14ac:dyDescent="0.25">
      <c r="C4" s="28" t="s">
        <v>1</v>
      </c>
      <c r="D4" s="29" t="s">
        <v>2</v>
      </c>
      <c r="E4" s="29" t="s">
        <v>3</v>
      </c>
      <c r="F4" s="29" t="s">
        <v>0</v>
      </c>
      <c r="G4" s="29" t="s">
        <v>1</v>
      </c>
      <c r="H4" s="29" t="s">
        <v>2</v>
      </c>
      <c r="I4" s="29" t="s">
        <v>3</v>
      </c>
      <c r="J4" s="29" t="s">
        <v>0</v>
      </c>
      <c r="K4" s="29" t="s">
        <v>1</v>
      </c>
      <c r="L4" s="29" t="s">
        <v>2</v>
      </c>
      <c r="M4" s="29" t="s">
        <v>3</v>
      </c>
      <c r="N4" s="29" t="s">
        <v>0</v>
      </c>
      <c r="O4" s="29" t="s">
        <v>1</v>
      </c>
      <c r="P4" s="22" t="s">
        <v>2</v>
      </c>
      <c r="Q4" s="22" t="s">
        <v>3</v>
      </c>
      <c r="R4" s="6" t="s">
        <v>75</v>
      </c>
      <c r="S4" s="18" t="s">
        <v>156</v>
      </c>
      <c r="T4" s="18" t="s">
        <v>157</v>
      </c>
    </row>
    <row r="5" spans="1:20" x14ac:dyDescent="0.25">
      <c r="A5" s="30" t="s">
        <v>259</v>
      </c>
      <c r="B5" s="1" t="s">
        <v>240</v>
      </c>
      <c r="C5" s="23"/>
      <c r="D5" s="23"/>
      <c r="E5" s="23"/>
      <c r="F5" s="23">
        <v>151560000</v>
      </c>
      <c r="G5" s="23"/>
      <c r="H5" s="23">
        <v>193000000</v>
      </c>
      <c r="I5" s="23"/>
      <c r="J5" s="23"/>
      <c r="K5" s="23">
        <v>195200000</v>
      </c>
      <c r="L5" s="23">
        <v>203600000</v>
      </c>
      <c r="M5" s="23">
        <v>208000000</v>
      </c>
      <c r="N5" s="23">
        <v>213000000</v>
      </c>
      <c r="O5" s="23">
        <v>222000000</v>
      </c>
      <c r="P5" s="23"/>
      <c r="Q5" s="23">
        <v>221600000</v>
      </c>
      <c r="R5" s="20">
        <f>(((Q5/F5)^(1/(Q3-F3)))-1)</f>
        <v>3.5138951003784058E-2</v>
      </c>
      <c r="S5" s="20">
        <f>Q5/O5-1</f>
        <v>-1.8018018018017834E-3</v>
      </c>
      <c r="T5" s="21">
        <f>O5/N5-1</f>
        <v>4.2253521126760507E-2</v>
      </c>
    </row>
    <row r="6" spans="1:20" x14ac:dyDescent="0.25">
      <c r="A6" s="30" t="s">
        <v>260</v>
      </c>
      <c r="B6" s="1" t="s">
        <v>240</v>
      </c>
      <c r="C6" s="23">
        <v>75000000</v>
      </c>
      <c r="D6" s="23"/>
      <c r="E6" s="23"/>
      <c r="F6" s="23"/>
      <c r="G6" s="23"/>
      <c r="H6" s="23"/>
      <c r="I6" s="23">
        <v>150000000</v>
      </c>
      <c r="J6" s="23"/>
      <c r="K6" s="23"/>
      <c r="L6" s="23"/>
      <c r="M6" s="23">
        <v>200000000</v>
      </c>
      <c r="N6" s="23"/>
      <c r="O6" s="23">
        <v>200700000</v>
      </c>
      <c r="P6" s="23">
        <v>200700000</v>
      </c>
      <c r="Q6" s="23"/>
      <c r="R6" s="20">
        <f>(((P6/C6)^(1/(P3-C3)))-1)</f>
        <v>7.8657448702851518E-2</v>
      </c>
      <c r="S6" s="21">
        <f>P6/O6-1</f>
        <v>0</v>
      </c>
      <c r="T6" s="21" t="s">
        <v>236</v>
      </c>
    </row>
    <row r="7" spans="1:20" x14ac:dyDescent="0.25">
      <c r="A7" s="30" t="s">
        <v>263</v>
      </c>
      <c r="B7" s="1" t="s">
        <v>240</v>
      </c>
      <c r="C7" s="23"/>
      <c r="D7" s="23"/>
      <c r="E7" s="23"/>
      <c r="F7" s="23"/>
      <c r="G7" s="23"/>
      <c r="H7" s="23">
        <v>50000000</v>
      </c>
      <c r="I7" s="23">
        <v>54000000</v>
      </c>
      <c r="J7" s="23"/>
      <c r="K7" s="23">
        <f>73300000+18500000</f>
        <v>91800000</v>
      </c>
      <c r="L7" s="23">
        <v>94900000</v>
      </c>
      <c r="M7" s="23">
        <v>103600000</v>
      </c>
      <c r="N7" s="23">
        <v>118100000</v>
      </c>
      <c r="O7" s="23">
        <v>129800000</v>
      </c>
      <c r="P7" s="23"/>
      <c r="Q7" s="23">
        <v>137700000</v>
      </c>
      <c r="R7" s="20">
        <f>(((Q7/H7)^(1/(Q3-H3)))-1)</f>
        <v>0.11914119392515188</v>
      </c>
      <c r="S7" s="20">
        <f>Q7/O7-1</f>
        <v>6.0862865947611811E-2</v>
      </c>
      <c r="T7" s="21">
        <f>O7/N7-1</f>
        <v>9.9068585944115162E-2</v>
      </c>
    </row>
    <row r="8" spans="1:20" x14ac:dyDescent="0.25">
      <c r="A8" s="30" t="s">
        <v>261</v>
      </c>
      <c r="B8" s="1" t="s">
        <v>60</v>
      </c>
      <c r="C8" s="23"/>
      <c r="D8" s="23"/>
      <c r="E8" s="23"/>
      <c r="F8" s="23">
        <v>94000000</v>
      </c>
      <c r="G8" s="23"/>
      <c r="H8" s="23">
        <v>100000000</v>
      </c>
      <c r="I8" s="23">
        <v>112000000</v>
      </c>
      <c r="J8" s="23"/>
      <c r="K8" s="23">
        <v>120000000</v>
      </c>
      <c r="L8" s="23"/>
      <c r="M8" s="23">
        <v>125000000</v>
      </c>
      <c r="N8" s="23">
        <v>129000000</v>
      </c>
      <c r="O8" s="23"/>
      <c r="P8" s="23"/>
      <c r="Q8" s="23">
        <v>124000000</v>
      </c>
      <c r="R8" s="20">
        <f>(((Q8/F8)^(1/(Q3-F3)))-1)</f>
        <v>2.5500326249056071E-2</v>
      </c>
      <c r="S8" s="21">
        <f>Q8/N8-1</f>
        <v>-3.8759689922480578E-2</v>
      </c>
      <c r="T8" s="21">
        <f>N8/M8-1</f>
        <v>3.2000000000000028E-2</v>
      </c>
    </row>
    <row r="9" spans="1:20" x14ac:dyDescent="0.25">
      <c r="A9" s="30" t="s">
        <v>262</v>
      </c>
      <c r="B9" s="1" t="s">
        <v>60</v>
      </c>
      <c r="C9" s="23"/>
      <c r="D9" s="23"/>
      <c r="E9" s="23">
        <v>100000000</v>
      </c>
      <c r="F9" s="23"/>
      <c r="G9" s="23">
        <v>106000000</v>
      </c>
      <c r="H9" s="23"/>
      <c r="I9" s="23">
        <v>119000000</v>
      </c>
      <c r="J9" s="23"/>
      <c r="K9" s="23"/>
      <c r="L9" s="23"/>
      <c r="M9" s="23">
        <v>105200000</v>
      </c>
      <c r="N9" s="23"/>
      <c r="O9" s="23">
        <v>106000000</v>
      </c>
      <c r="P9" s="23">
        <v>97000000</v>
      </c>
      <c r="Q9" s="23"/>
      <c r="R9" s="20">
        <f>(((P9/E9)^(1/(P3-E3)))-1)</f>
        <v>-2.7651886656276936E-3</v>
      </c>
      <c r="S9" s="21">
        <f>P9/O9-1</f>
        <v>-8.4905660377358472E-2</v>
      </c>
      <c r="T9" s="21" t="s">
        <v>236</v>
      </c>
    </row>
    <row r="10" spans="1:20" x14ac:dyDescent="0.25">
      <c r="A10" s="30" t="s">
        <v>264</v>
      </c>
      <c r="B10" s="1" t="s">
        <v>60</v>
      </c>
      <c r="C10" s="23"/>
      <c r="D10" s="23"/>
      <c r="E10" s="23"/>
      <c r="F10" s="23">
        <v>82100000</v>
      </c>
      <c r="G10" s="23"/>
      <c r="H10" s="23"/>
      <c r="I10" s="23">
        <v>90000000</v>
      </c>
      <c r="J10" s="23"/>
      <c r="K10" s="23"/>
      <c r="L10" s="23"/>
      <c r="M10" s="23"/>
      <c r="N10" s="23"/>
      <c r="O10" s="23"/>
      <c r="P10" s="23"/>
      <c r="Q10" s="23"/>
      <c r="R10" s="20">
        <f>(((I10/F10)^(1/(I$3-F$3)))-1)</f>
        <v>3.1097619277604904E-2</v>
      </c>
      <c r="S10" s="21">
        <f>I10/F10-1</f>
        <v>9.6224116930572423E-2</v>
      </c>
      <c r="T10" s="21" t="s">
        <v>236</v>
      </c>
    </row>
    <row r="11" spans="1:20" x14ac:dyDescent="0.25">
      <c r="A11" s="30" t="s">
        <v>266</v>
      </c>
      <c r="B11" s="1" t="s">
        <v>240</v>
      </c>
      <c r="C11" s="23"/>
      <c r="D11" s="23"/>
      <c r="E11" s="23"/>
      <c r="F11" s="23"/>
      <c r="G11" s="23"/>
      <c r="H11" s="23">
        <v>20000000</v>
      </c>
      <c r="I11" s="23"/>
      <c r="J11" s="23"/>
      <c r="K11" s="23">
        <v>30000000</v>
      </c>
      <c r="L11" s="23"/>
      <c r="M11" s="23"/>
      <c r="N11" s="23">
        <v>50000000</v>
      </c>
      <c r="O11" s="23"/>
      <c r="P11" s="23"/>
      <c r="Q11" s="23"/>
      <c r="R11" s="20">
        <f>(((N11/H11)^(1/(N$3-H$3)))-1)</f>
        <v>0.16499305075071291</v>
      </c>
      <c r="S11" s="21">
        <f>N11/K11-1</f>
        <v>0.66666666666666674</v>
      </c>
      <c r="T11" s="21" t="s">
        <v>236</v>
      </c>
    </row>
    <row r="12" spans="1:20" x14ac:dyDescent="0.25">
      <c r="A12" s="30" t="s">
        <v>267</v>
      </c>
      <c r="B12" s="1" t="s">
        <v>37</v>
      </c>
      <c r="C12" s="23"/>
      <c r="D12" s="23"/>
      <c r="E12" s="23">
        <v>28000000</v>
      </c>
      <c r="F12" s="23"/>
      <c r="G12" s="23"/>
      <c r="H12" s="23">
        <v>30400000</v>
      </c>
      <c r="I12" s="23">
        <v>32100000</v>
      </c>
      <c r="J12" s="23"/>
      <c r="K12" s="23">
        <v>36600000</v>
      </c>
      <c r="L12" s="23">
        <v>39400000</v>
      </c>
      <c r="M12" s="23">
        <v>41600000</v>
      </c>
      <c r="N12" s="23">
        <v>42800000</v>
      </c>
      <c r="O12" s="23"/>
      <c r="P12" s="23">
        <v>45300000</v>
      </c>
      <c r="Q12" s="23">
        <v>45600000</v>
      </c>
      <c r="R12" s="20">
        <f>(((Q12/E12)^(1/(Q$3-E$3)))-1)</f>
        <v>4.1479120366444633E-2</v>
      </c>
      <c r="S12" s="21">
        <f>Q12/P12-1</f>
        <v>6.6225165562914245E-3</v>
      </c>
      <c r="T12" s="21">
        <f>Q12/P12-1</f>
        <v>6.6225165562914245E-3</v>
      </c>
    </row>
    <row r="13" spans="1:20" x14ac:dyDescent="0.25">
      <c r="A13" s="30" t="s">
        <v>377</v>
      </c>
      <c r="B13" s="1" t="s">
        <v>37</v>
      </c>
      <c r="C13" s="23"/>
      <c r="D13" s="23">
        <v>8000000</v>
      </c>
      <c r="E13" s="23"/>
      <c r="F13" s="23"/>
      <c r="G13" s="23"/>
      <c r="H13" s="23">
        <v>10000000</v>
      </c>
      <c r="I13" s="23">
        <v>13500000</v>
      </c>
      <c r="J13" s="23"/>
      <c r="K13" s="23">
        <v>17900000</v>
      </c>
      <c r="L13" s="23"/>
      <c r="M13" s="23">
        <v>42000000</v>
      </c>
      <c r="N13" s="23"/>
      <c r="O13" s="23">
        <v>56000000</v>
      </c>
      <c r="P13" s="23"/>
      <c r="Q13" s="23">
        <v>40000000</v>
      </c>
      <c r="R13" s="20">
        <f>(((Q13/D13)^(1/(Q$3-D$3)))-1)</f>
        <v>0.13179279115278653</v>
      </c>
      <c r="S13" s="21">
        <f>Q13/O13-1</f>
        <v>-0.2857142857142857</v>
      </c>
      <c r="T13" s="21" t="s">
        <v>236</v>
      </c>
    </row>
    <row r="14" spans="1:20" x14ac:dyDescent="0.25">
      <c r="A14" s="30" t="s">
        <v>268</v>
      </c>
      <c r="B14" s="1" t="s">
        <v>139</v>
      </c>
      <c r="C14" s="23"/>
      <c r="D14" s="23"/>
      <c r="E14" s="23">
        <v>18800000</v>
      </c>
      <c r="F14" s="23"/>
      <c r="G14" s="23"/>
      <c r="H14" s="23">
        <v>26200000</v>
      </c>
      <c r="I14" s="23"/>
      <c r="J14" s="23"/>
      <c r="K14" s="23">
        <v>36200000</v>
      </c>
      <c r="L14" s="23"/>
      <c r="M14" s="23">
        <v>39900000</v>
      </c>
      <c r="N14" s="23"/>
      <c r="O14" s="23"/>
      <c r="P14" s="23"/>
      <c r="Q14" s="23"/>
      <c r="R14" s="20">
        <f>(((M14/E14)^(1/(M$3-E$3)))-1)</f>
        <v>9.8631079648070275E-2</v>
      </c>
      <c r="S14" s="21">
        <f>M14/K14-1</f>
        <v>0.10220994475138112</v>
      </c>
      <c r="T14" s="21" t="s">
        <v>236</v>
      </c>
    </row>
    <row r="15" spans="1:20" x14ac:dyDescent="0.25">
      <c r="A15" s="30" t="s">
        <v>378</v>
      </c>
      <c r="B15" s="1" t="s">
        <v>37</v>
      </c>
      <c r="C15" s="23"/>
      <c r="D15" s="23">
        <v>4400000</v>
      </c>
      <c r="E15" s="23"/>
      <c r="F15" s="23"/>
      <c r="G15" s="23"/>
      <c r="H15" s="23">
        <v>6600000</v>
      </c>
      <c r="I15" s="23">
        <v>10600000</v>
      </c>
      <c r="J15" s="23"/>
      <c r="K15" s="23">
        <v>13700000</v>
      </c>
      <c r="L15" s="23"/>
      <c r="M15" s="23"/>
      <c r="N15" s="23"/>
      <c r="O15" s="23">
        <v>31400000</v>
      </c>
      <c r="P15" s="23"/>
      <c r="Q15" s="23"/>
      <c r="R15" s="20">
        <f>(((O15/D15)^(1/(O$3-D$3)))-1)</f>
        <v>0.19560800905622622</v>
      </c>
      <c r="S15" s="21">
        <f>O15/K15-1</f>
        <v>1.2919708029197081</v>
      </c>
      <c r="T15" s="21" t="s">
        <v>236</v>
      </c>
    </row>
    <row r="16" spans="1:20" x14ac:dyDescent="0.25">
      <c r="A16" s="30" t="s">
        <v>312</v>
      </c>
      <c r="B16" s="1" t="s">
        <v>37</v>
      </c>
      <c r="C16" s="23"/>
      <c r="D16" s="23"/>
      <c r="E16" s="23"/>
      <c r="F16" s="23"/>
      <c r="G16" s="23"/>
      <c r="H16" s="23"/>
      <c r="I16" s="23"/>
      <c r="J16" s="23"/>
      <c r="K16" s="23"/>
      <c r="L16" s="23"/>
      <c r="M16" s="23"/>
      <c r="N16" s="23">
        <v>20000000</v>
      </c>
      <c r="O16" s="23"/>
      <c r="P16" s="23"/>
      <c r="Q16" s="23">
        <v>24000000</v>
      </c>
      <c r="R16" s="20">
        <f>(((Q16/N16)^(1/(Q3-N3)))-1)</f>
        <v>6.2658569182611146E-2</v>
      </c>
      <c r="S16" s="21">
        <f>Q16/N16-1</f>
        <v>0.19999999999999996</v>
      </c>
      <c r="T16" s="21" t="s">
        <v>236</v>
      </c>
    </row>
    <row r="17" spans="1:20" x14ac:dyDescent="0.25">
      <c r="A17" s="30" t="s">
        <v>379</v>
      </c>
      <c r="B17" s="1" t="s">
        <v>240</v>
      </c>
      <c r="C17" s="23"/>
      <c r="D17" s="23"/>
      <c r="E17" s="23"/>
      <c r="F17" s="23"/>
      <c r="G17" s="23"/>
      <c r="H17" s="23"/>
      <c r="I17" s="23"/>
      <c r="J17" s="23"/>
      <c r="K17" s="23"/>
      <c r="L17" s="23"/>
      <c r="M17" s="23"/>
      <c r="N17" s="23"/>
      <c r="O17" s="23"/>
      <c r="P17" s="23">
        <v>23000000</v>
      </c>
      <c r="Q17" s="23"/>
      <c r="R17" s="20" t="s">
        <v>236</v>
      </c>
      <c r="S17" s="21" t="s">
        <v>236</v>
      </c>
      <c r="T17" s="21" t="s">
        <v>236</v>
      </c>
    </row>
    <row r="18" spans="1:20" x14ac:dyDescent="0.25">
      <c r="A18" s="30" t="s">
        <v>314</v>
      </c>
      <c r="B18" s="1" t="s">
        <v>37</v>
      </c>
      <c r="C18" s="23"/>
      <c r="D18" s="23"/>
      <c r="E18" s="23"/>
      <c r="F18" s="23"/>
      <c r="G18" s="23"/>
      <c r="H18" s="23"/>
      <c r="I18" s="23"/>
      <c r="J18" s="23"/>
      <c r="K18" s="23"/>
      <c r="L18" s="23"/>
      <c r="M18" s="23"/>
      <c r="N18" s="23"/>
      <c r="O18" s="23">
        <v>17100000</v>
      </c>
      <c r="P18" s="23"/>
      <c r="Q18" s="23">
        <v>22330000</v>
      </c>
      <c r="R18" s="20">
        <f>(((Q18/O18)^(1/(Q3-O3)))-1)</f>
        <v>0.14273704465041925</v>
      </c>
      <c r="S18" s="21">
        <f>Q18/O18-1</f>
        <v>0.30584795321637426</v>
      </c>
      <c r="T18" s="21" t="s">
        <v>236</v>
      </c>
    </row>
    <row r="19" spans="1:20" x14ac:dyDescent="0.25">
      <c r="A19" s="30" t="s">
        <v>313</v>
      </c>
      <c r="B19" s="1" t="s">
        <v>37</v>
      </c>
      <c r="C19" s="23"/>
      <c r="D19" s="23"/>
      <c r="E19" s="23"/>
      <c r="F19" s="23"/>
      <c r="G19" s="23"/>
      <c r="H19" s="23"/>
      <c r="I19" s="23"/>
      <c r="J19" s="23"/>
      <c r="K19" s="23"/>
      <c r="L19" s="23"/>
      <c r="M19" s="23"/>
      <c r="N19" s="23">
        <v>20000000</v>
      </c>
      <c r="O19" s="23"/>
      <c r="P19" s="23"/>
      <c r="Q19" s="23"/>
      <c r="R19" s="20" t="s">
        <v>236</v>
      </c>
      <c r="S19" s="21" t="s">
        <v>236</v>
      </c>
      <c r="T19" s="21" t="s">
        <v>236</v>
      </c>
    </row>
    <row r="20" spans="1:20" x14ac:dyDescent="0.25">
      <c r="A20" s="30" t="s">
        <v>315</v>
      </c>
      <c r="B20" s="1" t="s">
        <v>240</v>
      </c>
      <c r="C20" s="23"/>
      <c r="D20" s="23"/>
      <c r="E20" s="23"/>
      <c r="F20" s="23"/>
      <c r="G20" s="23"/>
      <c r="H20" s="23"/>
      <c r="I20" s="23">
        <v>15000000</v>
      </c>
      <c r="J20" s="23"/>
      <c r="K20" s="23"/>
      <c r="L20" s="23"/>
      <c r="M20" s="23"/>
      <c r="N20" s="23">
        <v>15000000</v>
      </c>
      <c r="O20" s="23"/>
      <c r="P20" s="23"/>
      <c r="Q20" s="23"/>
      <c r="R20" s="20" t="s">
        <v>236</v>
      </c>
      <c r="S20" s="21" t="s">
        <v>236</v>
      </c>
      <c r="T20" s="21" t="s">
        <v>236</v>
      </c>
    </row>
    <row r="21" spans="1:20" x14ac:dyDescent="0.25">
      <c r="A21" s="30" t="s">
        <v>272</v>
      </c>
      <c r="B21" s="1" t="s">
        <v>37</v>
      </c>
      <c r="C21" s="23"/>
      <c r="D21" s="23"/>
      <c r="E21" s="23"/>
      <c r="F21" s="23"/>
      <c r="G21" s="23"/>
      <c r="H21" s="23"/>
      <c r="I21" s="23"/>
      <c r="J21" s="23"/>
      <c r="K21" s="23"/>
      <c r="L21" s="23">
        <v>17200000</v>
      </c>
      <c r="M21" s="23"/>
      <c r="N21" s="23"/>
      <c r="O21" s="23">
        <v>13910000</v>
      </c>
      <c r="P21" s="23"/>
      <c r="Q21" s="23"/>
      <c r="R21" s="20">
        <f>(((O21/L21)^(1/(O$3-L$3)))-1)</f>
        <v>-6.8321169321043485E-2</v>
      </c>
      <c r="S21" s="21">
        <f>O21/L21-1</f>
        <v>-0.19127906976744191</v>
      </c>
      <c r="T21" s="21" t="s">
        <v>236</v>
      </c>
    </row>
    <row r="22" spans="1:20" x14ac:dyDescent="0.25">
      <c r="A22" s="30" t="s">
        <v>265</v>
      </c>
      <c r="B22" s="1" t="s">
        <v>37</v>
      </c>
      <c r="C22" s="23"/>
      <c r="D22" s="23"/>
      <c r="E22" s="23"/>
      <c r="F22" s="23"/>
      <c r="G22" s="23"/>
      <c r="H22" s="23"/>
      <c r="I22" s="23"/>
      <c r="J22" s="23"/>
      <c r="K22" s="23"/>
      <c r="L22" s="23"/>
      <c r="M22" s="23"/>
      <c r="N22" s="23"/>
      <c r="O22" s="23">
        <v>24500000</v>
      </c>
      <c r="P22" s="23"/>
      <c r="Q22" s="23">
        <v>13000000</v>
      </c>
      <c r="R22" s="20">
        <f>(((Q22/O22)^(1/(Q$3-O$3)))-1)</f>
        <v>-0.27156864091531641</v>
      </c>
      <c r="S22" s="21">
        <f>Q22/O22-1</f>
        <v>-0.46938775510204078</v>
      </c>
      <c r="T22" s="21" t="s">
        <v>236</v>
      </c>
    </row>
    <row r="23" spans="1:20" x14ac:dyDescent="0.25">
      <c r="A23" s="30" t="s">
        <v>316</v>
      </c>
      <c r="B23" s="1" t="s">
        <v>317</v>
      </c>
      <c r="C23" s="23"/>
      <c r="D23" s="23"/>
      <c r="E23" s="23"/>
      <c r="F23" s="23"/>
      <c r="G23" s="23"/>
      <c r="H23" s="23"/>
      <c r="I23" s="23"/>
      <c r="J23" s="23">
        <v>10000000</v>
      </c>
      <c r="K23" s="23"/>
      <c r="L23" s="23"/>
      <c r="M23" s="23"/>
      <c r="N23" s="23"/>
      <c r="O23" s="23"/>
      <c r="P23" s="23"/>
      <c r="Q23" s="23"/>
      <c r="R23" s="20" t="s">
        <v>236</v>
      </c>
      <c r="S23" s="21" t="s">
        <v>236</v>
      </c>
      <c r="T23" s="21" t="s">
        <v>236</v>
      </c>
    </row>
    <row r="24" spans="1:20" x14ac:dyDescent="0.25">
      <c r="A24" s="30" t="s">
        <v>318</v>
      </c>
      <c r="B24" s="1" t="s">
        <v>37</v>
      </c>
      <c r="C24" s="23"/>
      <c r="D24" s="23"/>
      <c r="E24" s="23"/>
      <c r="F24" s="23"/>
      <c r="G24" s="23"/>
      <c r="H24" s="23"/>
      <c r="I24" s="23"/>
      <c r="J24" s="23"/>
      <c r="K24" s="23"/>
      <c r="L24" s="23"/>
      <c r="M24" s="23"/>
      <c r="N24" s="23"/>
      <c r="O24" s="23">
        <v>9000000</v>
      </c>
      <c r="P24" s="23"/>
      <c r="Q24" s="23">
        <v>9500000</v>
      </c>
      <c r="R24" s="20">
        <f>(((Q24/O24)^(1/(Q$3-O$3)))-1)</f>
        <v>2.7402333828162817E-2</v>
      </c>
      <c r="S24" s="21">
        <f>Q24/O24-1</f>
        <v>5.555555555555558E-2</v>
      </c>
      <c r="T24" s="21" t="s">
        <v>236</v>
      </c>
    </row>
    <row r="25" spans="1:20" x14ac:dyDescent="0.25">
      <c r="A25" s="1" t="s">
        <v>380</v>
      </c>
      <c r="B25" s="1" t="s">
        <v>60</v>
      </c>
      <c r="C25" s="7"/>
      <c r="D25" s="7"/>
      <c r="E25" s="7"/>
      <c r="F25" s="7"/>
      <c r="G25" s="7"/>
      <c r="H25" s="7"/>
      <c r="I25" s="7"/>
      <c r="J25" s="7"/>
      <c r="K25" s="7"/>
      <c r="L25" s="7"/>
      <c r="M25" s="7"/>
      <c r="N25" s="7"/>
      <c r="O25" s="7"/>
      <c r="P25" s="7">
        <v>8800000</v>
      </c>
      <c r="Q25" s="7"/>
      <c r="R25" s="6" t="s">
        <v>236</v>
      </c>
      <c r="S25" s="6" t="s">
        <v>236</v>
      </c>
      <c r="T25" s="6" t="s">
        <v>236</v>
      </c>
    </row>
    <row r="26" spans="1:20" x14ac:dyDescent="0.25">
      <c r="A26" s="30" t="s">
        <v>269</v>
      </c>
      <c r="B26" s="1" t="s">
        <v>270</v>
      </c>
      <c r="C26" s="23"/>
      <c r="D26" s="23"/>
      <c r="E26" s="23"/>
      <c r="F26" s="23"/>
      <c r="G26" s="23"/>
      <c r="H26" s="23"/>
      <c r="I26" s="23"/>
      <c r="J26" s="23"/>
      <c r="K26" s="23"/>
      <c r="L26" s="23"/>
      <c r="M26" s="23">
        <v>7000000</v>
      </c>
      <c r="N26" s="23"/>
      <c r="O26" s="23"/>
      <c r="P26" s="23">
        <v>8400000</v>
      </c>
      <c r="Q26" s="23"/>
      <c r="R26" s="20">
        <f>(((P26/M26)^(1/(P$3-M$3)))-1)</f>
        <v>6.2658569182611146E-2</v>
      </c>
      <c r="S26" s="21">
        <f>P26/M26-1</f>
        <v>0.19999999999999996</v>
      </c>
      <c r="T26" s="21" t="s">
        <v>236</v>
      </c>
    </row>
    <row r="27" spans="1:20" x14ac:dyDescent="0.25">
      <c r="A27" s="30" t="s">
        <v>319</v>
      </c>
      <c r="B27" s="1" t="s">
        <v>240</v>
      </c>
      <c r="C27" s="23"/>
      <c r="D27" s="23"/>
      <c r="E27" s="23"/>
      <c r="F27" s="23"/>
      <c r="G27" s="23"/>
      <c r="H27" s="23"/>
      <c r="I27" s="23"/>
      <c r="J27" s="23"/>
      <c r="K27" s="23"/>
      <c r="L27" s="23"/>
      <c r="M27" s="23"/>
      <c r="N27" s="23">
        <v>5000000</v>
      </c>
      <c r="O27" s="23"/>
      <c r="P27" s="23"/>
      <c r="Q27" s="23"/>
      <c r="R27" s="20" t="s">
        <v>236</v>
      </c>
      <c r="S27" s="21" t="s">
        <v>236</v>
      </c>
      <c r="T27" s="21" t="s">
        <v>236</v>
      </c>
    </row>
    <row r="28" spans="1:20" x14ac:dyDescent="0.25">
      <c r="A28" s="30" t="s">
        <v>323</v>
      </c>
      <c r="B28" s="1" t="s">
        <v>324</v>
      </c>
      <c r="C28" s="23"/>
      <c r="D28" s="23"/>
      <c r="E28" s="23"/>
      <c r="F28" s="23"/>
      <c r="G28" s="23"/>
      <c r="H28" s="23"/>
      <c r="I28" s="23"/>
      <c r="J28" s="23"/>
      <c r="K28" s="23"/>
      <c r="L28" s="23"/>
      <c r="M28" s="23"/>
      <c r="N28" s="23"/>
      <c r="O28" s="23">
        <v>4000000</v>
      </c>
      <c r="P28" s="23"/>
      <c r="Q28" s="23">
        <v>4800000</v>
      </c>
      <c r="R28" s="20">
        <f>(((Q28/O28)^(1/(Q$3-O$3)))-1)</f>
        <v>9.5445115010332149E-2</v>
      </c>
      <c r="S28" s="21">
        <f>Q28/O28-1</f>
        <v>0.19999999999999996</v>
      </c>
      <c r="T28" s="21" t="s">
        <v>236</v>
      </c>
    </row>
    <row r="29" spans="1:20" x14ac:dyDescent="0.25">
      <c r="A29" s="30" t="s">
        <v>325</v>
      </c>
      <c r="B29" s="1" t="s">
        <v>326</v>
      </c>
      <c r="C29" s="23"/>
      <c r="D29" s="23"/>
      <c r="E29" s="23"/>
      <c r="F29" s="23"/>
      <c r="G29" s="23"/>
      <c r="H29" s="23"/>
      <c r="I29" s="23"/>
      <c r="J29" s="23"/>
      <c r="K29" s="23"/>
      <c r="L29" s="23"/>
      <c r="M29" s="23"/>
      <c r="N29" s="23"/>
      <c r="O29" s="23">
        <v>3400000</v>
      </c>
      <c r="P29" s="23"/>
      <c r="Q29" s="23">
        <v>4310000</v>
      </c>
      <c r="R29" s="20">
        <f>(((Q29/O29)^(1/(Q$3-O$3)))-1)</f>
        <v>0.12589833414191065</v>
      </c>
      <c r="S29" s="21">
        <f>Q29/O29-1</f>
        <v>0.26764705882352935</v>
      </c>
      <c r="T29" s="21" t="s">
        <v>236</v>
      </c>
    </row>
    <row r="30" spans="1:20" x14ac:dyDescent="0.25">
      <c r="A30" s="30" t="s">
        <v>320</v>
      </c>
      <c r="B30" s="1" t="s">
        <v>321</v>
      </c>
      <c r="C30" s="23"/>
      <c r="D30" s="23"/>
      <c r="E30" s="23"/>
      <c r="F30" s="23"/>
      <c r="G30" s="23"/>
      <c r="H30" s="23"/>
      <c r="I30" s="23"/>
      <c r="J30" s="23"/>
      <c r="K30" s="23"/>
      <c r="L30" s="23"/>
      <c r="M30" s="23">
        <v>4200000</v>
      </c>
      <c r="N30" s="23"/>
      <c r="O30" s="23"/>
      <c r="P30" s="23"/>
      <c r="Q30" s="23"/>
      <c r="R30" s="20" t="s">
        <v>236</v>
      </c>
      <c r="S30" s="21" t="s">
        <v>236</v>
      </c>
      <c r="T30" s="21" t="s">
        <v>236</v>
      </c>
    </row>
    <row r="31" spans="1:20" x14ac:dyDescent="0.25">
      <c r="A31" s="30" t="s">
        <v>322</v>
      </c>
      <c r="B31" s="1" t="s">
        <v>317</v>
      </c>
      <c r="C31" s="23"/>
      <c r="D31" s="23">
        <v>4000000</v>
      </c>
      <c r="E31" s="23"/>
      <c r="F31" s="23"/>
      <c r="G31" s="23"/>
      <c r="H31" s="23"/>
      <c r="I31" s="23"/>
      <c r="J31" s="23"/>
      <c r="K31" s="23"/>
      <c r="L31" s="23"/>
      <c r="M31" s="23"/>
      <c r="N31" s="23"/>
      <c r="O31" s="23"/>
      <c r="P31" s="23"/>
      <c r="Q31" s="23"/>
      <c r="R31" s="20" t="s">
        <v>236</v>
      </c>
      <c r="S31" s="21" t="s">
        <v>236</v>
      </c>
      <c r="T31" s="21" t="s">
        <v>236</v>
      </c>
    </row>
    <row r="32" spans="1:20" x14ac:dyDescent="0.25">
      <c r="A32" s="30" t="s">
        <v>271</v>
      </c>
      <c r="B32" s="1" t="s">
        <v>139</v>
      </c>
      <c r="C32" s="23"/>
      <c r="D32" s="23"/>
      <c r="E32" s="23"/>
      <c r="F32" s="23"/>
      <c r="G32" s="23"/>
      <c r="H32" s="23"/>
      <c r="I32" s="23"/>
      <c r="J32" s="23"/>
      <c r="K32" s="23"/>
      <c r="L32" s="23"/>
      <c r="M32" s="23"/>
      <c r="N32" s="23">
        <v>2900000</v>
      </c>
      <c r="O32" s="23"/>
      <c r="P32" s="23"/>
      <c r="Q32" s="23">
        <v>3880000</v>
      </c>
      <c r="R32" s="20">
        <f>(((Q32/N32)^(1/(Q$3-N$3)))-1)</f>
        <v>0.10190607115808281</v>
      </c>
      <c r="S32" s="21">
        <f>Q32/N32-1</f>
        <v>0.33793103448275863</v>
      </c>
      <c r="T32" s="21" t="s">
        <v>236</v>
      </c>
    </row>
    <row r="33" spans="1:20" x14ac:dyDescent="0.25">
      <c r="A33" s="30" t="s">
        <v>332</v>
      </c>
      <c r="B33" s="1" t="s">
        <v>333</v>
      </c>
      <c r="C33" s="23"/>
      <c r="D33" s="23"/>
      <c r="E33" s="23"/>
      <c r="F33" s="23"/>
      <c r="G33" s="23"/>
      <c r="H33" s="23"/>
      <c r="I33" s="23"/>
      <c r="J33" s="23"/>
      <c r="K33" s="23"/>
      <c r="L33" s="23">
        <v>2600000</v>
      </c>
      <c r="M33" s="23"/>
      <c r="N33" s="23"/>
      <c r="O33" s="23"/>
      <c r="P33" s="23"/>
      <c r="Q33" s="23">
        <v>3600000</v>
      </c>
      <c r="R33" s="20">
        <f>(((Q33/L33)^(1/(Q$3-L$3)))-1)</f>
        <v>6.7249181879538877E-2</v>
      </c>
      <c r="S33" s="21">
        <f>Q33/L33-1</f>
        <v>0.38461538461538458</v>
      </c>
      <c r="T33" s="21" t="s">
        <v>236</v>
      </c>
    </row>
    <row r="34" spans="1:20" x14ac:dyDescent="0.25">
      <c r="A34" s="30" t="s">
        <v>327</v>
      </c>
      <c r="B34" s="1" t="s">
        <v>328</v>
      </c>
      <c r="C34" s="23"/>
      <c r="D34" s="23"/>
      <c r="E34" s="23">
        <v>3000000</v>
      </c>
      <c r="F34" s="23"/>
      <c r="G34" s="23"/>
      <c r="H34" s="23"/>
      <c r="I34" s="23"/>
      <c r="J34" s="23"/>
      <c r="K34" s="23"/>
      <c r="L34" s="23"/>
      <c r="M34" s="23"/>
      <c r="N34" s="23"/>
      <c r="O34" s="23"/>
      <c r="P34" s="23"/>
      <c r="Q34" s="23"/>
      <c r="R34" s="20" t="s">
        <v>236</v>
      </c>
      <c r="S34" s="21" t="s">
        <v>236</v>
      </c>
      <c r="T34" s="21" t="s">
        <v>236</v>
      </c>
    </row>
    <row r="35" spans="1:20" x14ac:dyDescent="0.25">
      <c r="A35" s="30" t="s">
        <v>331</v>
      </c>
      <c r="B35" s="1" t="s">
        <v>85</v>
      </c>
      <c r="C35" s="23"/>
      <c r="D35" s="23"/>
      <c r="E35" s="23"/>
      <c r="F35" s="23"/>
      <c r="G35" s="23"/>
      <c r="H35" s="23"/>
      <c r="I35" s="23"/>
      <c r="J35" s="23"/>
      <c r="K35" s="23"/>
      <c r="L35" s="23">
        <v>2900000</v>
      </c>
      <c r="M35" s="23"/>
      <c r="N35" s="23"/>
      <c r="O35" s="23"/>
      <c r="P35" s="23"/>
      <c r="Q35" s="23">
        <v>3000000</v>
      </c>
      <c r="R35" s="20">
        <f>(((Q35/L35)^(1/(Q$3-L$3)))-1)</f>
        <v>6.8033486788630082E-3</v>
      </c>
      <c r="S35" s="21">
        <f>Q35/L35-1</f>
        <v>3.4482758620689724E-2</v>
      </c>
      <c r="T35" s="21" t="s">
        <v>236</v>
      </c>
    </row>
    <row r="36" spans="1:20" x14ac:dyDescent="0.25">
      <c r="A36" s="30" t="s">
        <v>329</v>
      </c>
      <c r="B36" s="1" t="s">
        <v>330</v>
      </c>
      <c r="C36" s="23"/>
      <c r="D36" s="23"/>
      <c r="E36" s="23"/>
      <c r="F36" s="23"/>
      <c r="G36" s="23"/>
      <c r="H36" s="23"/>
      <c r="I36" s="23"/>
      <c r="J36" s="23"/>
      <c r="K36" s="23"/>
      <c r="L36" s="23">
        <v>2974000</v>
      </c>
      <c r="M36" s="23"/>
      <c r="N36" s="23"/>
      <c r="O36" s="23"/>
      <c r="P36" s="23"/>
      <c r="Q36" s="23"/>
      <c r="R36" s="20" t="s">
        <v>236</v>
      </c>
      <c r="S36" s="21" t="s">
        <v>236</v>
      </c>
      <c r="T36" s="21" t="s">
        <v>236</v>
      </c>
    </row>
    <row r="37" spans="1:20" x14ac:dyDescent="0.25">
      <c r="A37" s="30" t="s">
        <v>335</v>
      </c>
      <c r="B37" s="1" t="s">
        <v>47</v>
      </c>
      <c r="C37" s="23"/>
      <c r="D37" s="23"/>
      <c r="E37" s="23"/>
      <c r="F37" s="23"/>
      <c r="G37" s="23"/>
      <c r="H37" s="23"/>
      <c r="I37" s="23"/>
      <c r="J37" s="23"/>
      <c r="K37" s="23"/>
      <c r="L37" s="23"/>
      <c r="M37" s="23">
        <v>2400000</v>
      </c>
      <c r="N37" s="23"/>
      <c r="O37" s="23"/>
      <c r="P37" s="23">
        <v>2500000</v>
      </c>
      <c r="Q37" s="23"/>
      <c r="R37" s="20">
        <f>(((P37/M37)^(1/(P$3-M$3)))-1)</f>
        <v>1.3700332595566689E-2</v>
      </c>
      <c r="S37" s="21">
        <f>P37/M37-1</f>
        <v>4.1666666666666741E-2</v>
      </c>
      <c r="T37" s="21" t="s">
        <v>236</v>
      </c>
    </row>
    <row r="38" spans="1:20" x14ac:dyDescent="0.25">
      <c r="A38" s="30" t="s">
        <v>334</v>
      </c>
      <c r="B38" s="1" t="s">
        <v>37</v>
      </c>
      <c r="C38" s="23"/>
      <c r="D38" s="23"/>
      <c r="E38" s="23"/>
      <c r="F38" s="23"/>
      <c r="G38" s="23"/>
      <c r="H38" s="23"/>
      <c r="I38" s="23"/>
      <c r="J38" s="23"/>
      <c r="K38" s="23"/>
      <c r="L38" s="23"/>
      <c r="M38" s="23"/>
      <c r="N38" s="23">
        <v>2560000</v>
      </c>
      <c r="O38" s="23"/>
      <c r="P38" s="23"/>
      <c r="Q38" s="23">
        <v>2250000</v>
      </c>
      <c r="R38" s="20">
        <f>(((Q38/N38)^(1/(Q$3-N$3)))-1)</f>
        <v>-4.2113209508058635E-2</v>
      </c>
      <c r="S38" s="21">
        <f>Q38/N38-1</f>
        <v>-0.12109375</v>
      </c>
      <c r="T38" s="21" t="s">
        <v>236</v>
      </c>
    </row>
    <row r="39" spans="1:20" x14ac:dyDescent="0.25">
      <c r="A39" s="30" t="s">
        <v>336</v>
      </c>
      <c r="B39" s="1" t="s">
        <v>38</v>
      </c>
      <c r="C39" s="23"/>
      <c r="D39" s="23"/>
      <c r="E39" s="23"/>
      <c r="F39" s="23"/>
      <c r="G39" s="23"/>
      <c r="H39" s="23"/>
      <c r="I39" s="23"/>
      <c r="J39" s="23"/>
      <c r="K39" s="23"/>
      <c r="L39" s="23">
        <v>2210000</v>
      </c>
      <c r="M39" s="23"/>
      <c r="N39" s="23"/>
      <c r="O39" s="23"/>
      <c r="P39" s="23"/>
      <c r="Q39" s="23"/>
      <c r="R39" s="20" t="s">
        <v>236</v>
      </c>
      <c r="S39" s="21" t="s">
        <v>236</v>
      </c>
      <c r="T39" s="21" t="s">
        <v>236</v>
      </c>
    </row>
    <row r="40" spans="1:20" x14ac:dyDescent="0.25">
      <c r="A40" s="30" t="s">
        <v>337</v>
      </c>
      <c r="B40" s="1" t="s">
        <v>45</v>
      </c>
      <c r="C40" s="23"/>
      <c r="D40" s="23"/>
      <c r="E40" s="23"/>
      <c r="F40" s="23"/>
      <c r="G40" s="23"/>
      <c r="H40" s="23"/>
      <c r="I40" s="23"/>
      <c r="J40" s="23"/>
      <c r="K40" s="23">
        <v>2000000</v>
      </c>
      <c r="L40" s="23"/>
      <c r="M40" s="23"/>
      <c r="N40" s="23"/>
      <c r="O40" s="23"/>
      <c r="P40" s="23"/>
      <c r="Q40" s="23"/>
      <c r="R40" s="20" t="s">
        <v>236</v>
      </c>
      <c r="S40" s="21" t="s">
        <v>236</v>
      </c>
      <c r="T40" s="21" t="s">
        <v>236</v>
      </c>
    </row>
    <row r="41" spans="1:20" x14ac:dyDescent="0.25">
      <c r="A41" s="1" t="s">
        <v>381</v>
      </c>
      <c r="B41" s="1" t="s">
        <v>60</v>
      </c>
      <c r="C41" s="7"/>
      <c r="D41" s="7"/>
      <c r="E41" s="7"/>
      <c r="F41" s="7"/>
      <c r="G41" s="7"/>
      <c r="H41" s="7"/>
      <c r="I41" s="7"/>
      <c r="J41" s="7"/>
      <c r="K41" s="7"/>
      <c r="L41" s="7"/>
      <c r="M41" s="7"/>
      <c r="N41" s="7"/>
      <c r="O41" s="7"/>
      <c r="P41" s="7">
        <v>1800000</v>
      </c>
      <c r="Q41" s="7"/>
    </row>
    <row r="42" spans="1:20" x14ac:dyDescent="0.25">
      <c r="A42" s="30" t="s">
        <v>338</v>
      </c>
      <c r="B42" s="1" t="s">
        <v>47</v>
      </c>
      <c r="C42" s="23"/>
      <c r="D42" s="23"/>
      <c r="E42" s="23"/>
      <c r="F42" s="23"/>
      <c r="G42" s="23"/>
      <c r="H42" s="23"/>
      <c r="I42" s="23"/>
      <c r="J42" s="23"/>
      <c r="K42" s="23"/>
      <c r="L42" s="23"/>
      <c r="M42" s="23"/>
      <c r="N42" s="23">
        <v>1100000</v>
      </c>
      <c r="O42" s="23"/>
      <c r="P42" s="23"/>
      <c r="Q42" s="23">
        <v>1200000</v>
      </c>
      <c r="R42" s="20">
        <f>(((Q42/N42)^(1/(Q$3-N$3)))-1)</f>
        <v>2.9428498400178693E-2</v>
      </c>
      <c r="S42" s="21">
        <f>Q42/N42-1</f>
        <v>9.0909090909090828E-2</v>
      </c>
      <c r="T42" s="21" t="s">
        <v>236</v>
      </c>
    </row>
    <row r="43" spans="1:20" x14ac:dyDescent="0.25">
      <c r="A43" s="30" t="s">
        <v>339</v>
      </c>
      <c r="B43" s="1" t="s">
        <v>47</v>
      </c>
      <c r="C43" s="23"/>
      <c r="D43" s="23"/>
      <c r="E43" s="23"/>
      <c r="F43" s="23"/>
      <c r="G43" s="23"/>
      <c r="H43" s="23"/>
      <c r="I43" s="23"/>
      <c r="J43" s="23"/>
      <c r="K43" s="23"/>
      <c r="L43" s="23"/>
      <c r="M43" s="23"/>
      <c r="N43" s="23">
        <v>885000</v>
      </c>
      <c r="O43" s="23"/>
      <c r="P43" s="23"/>
      <c r="Q43" s="23">
        <v>1200000</v>
      </c>
      <c r="R43" s="20">
        <f>(((Q43/N43)^(1/(Q$3-N$3)))-1)</f>
        <v>0.10682593040538935</v>
      </c>
      <c r="S43" s="21">
        <f>Q43/N43-1</f>
        <v>0.35593220338983045</v>
      </c>
      <c r="T43" s="21" t="s">
        <v>236</v>
      </c>
    </row>
    <row r="44" spans="1:20" x14ac:dyDescent="0.25">
      <c r="A44" s="30" t="s">
        <v>342</v>
      </c>
      <c r="B44" s="1" t="s">
        <v>47</v>
      </c>
      <c r="C44" s="23"/>
      <c r="D44" s="23"/>
      <c r="E44" s="23"/>
      <c r="F44" s="23"/>
      <c r="G44" s="23"/>
      <c r="H44" s="23"/>
      <c r="I44" s="23"/>
      <c r="J44" s="23"/>
      <c r="K44" s="23"/>
      <c r="L44" s="23"/>
      <c r="M44" s="23"/>
      <c r="N44" s="23">
        <v>227000</v>
      </c>
      <c r="O44" s="23"/>
      <c r="P44" s="23"/>
      <c r="Q44" s="23">
        <v>206000</v>
      </c>
      <c r="R44" s="20">
        <f>(((Q44/N44)^(1/(Q$3-N$3)))-1)</f>
        <v>-3.1840032390581197E-2</v>
      </c>
      <c r="S44" s="21">
        <f>Q44/N44-1</f>
        <v>-9.2511013215859084E-2</v>
      </c>
      <c r="T44" s="21" t="s">
        <v>236</v>
      </c>
    </row>
    <row r="45" spans="1:20" x14ac:dyDescent="0.25">
      <c r="A45" s="30"/>
      <c r="C45" s="23"/>
      <c r="D45" s="23"/>
      <c r="E45" s="23"/>
      <c r="F45" s="23"/>
      <c r="G45" s="23"/>
      <c r="H45" s="23"/>
      <c r="I45" s="23"/>
      <c r="J45" s="23"/>
      <c r="K45" s="23"/>
      <c r="L45" s="23"/>
      <c r="M45" s="23"/>
      <c r="N45" s="23"/>
      <c r="O45" s="23"/>
      <c r="P45" s="23"/>
      <c r="Q45" s="23"/>
      <c r="R45" s="20"/>
      <c r="S45" s="21"/>
      <c r="T45" s="21"/>
    </row>
    <row r="46" spans="1:20" x14ac:dyDescent="0.25">
      <c r="A46" s="30"/>
      <c r="C46" s="23"/>
      <c r="D46" s="23"/>
      <c r="E46" s="23"/>
      <c r="F46" s="23"/>
      <c r="G46" s="23"/>
      <c r="H46" s="23"/>
      <c r="I46" s="23"/>
      <c r="J46" s="23"/>
      <c r="K46" s="23"/>
      <c r="L46" s="23"/>
      <c r="M46" s="23"/>
      <c r="N46" s="23"/>
      <c r="O46" s="23"/>
      <c r="P46" s="23"/>
      <c r="Q46" s="23"/>
      <c r="R46" s="20"/>
      <c r="S46" s="21"/>
      <c r="T46" s="21"/>
    </row>
    <row r="47" spans="1:20" x14ac:dyDescent="0.25">
      <c r="A47" s="11" t="s">
        <v>382</v>
      </c>
    </row>
    <row r="48" spans="1:20" x14ac:dyDescent="0.25">
      <c r="A48" s="30" t="s">
        <v>340</v>
      </c>
      <c r="B48" s="1" t="s">
        <v>47</v>
      </c>
      <c r="C48" s="23"/>
      <c r="D48" s="23"/>
      <c r="E48" s="23"/>
      <c r="F48" s="23"/>
      <c r="G48" s="23">
        <v>760000</v>
      </c>
      <c r="H48" s="23"/>
      <c r="I48" s="23"/>
      <c r="J48" s="23"/>
      <c r="K48" s="23"/>
      <c r="L48" s="23"/>
      <c r="M48" s="23"/>
      <c r="N48" s="23"/>
      <c r="O48" s="23"/>
      <c r="P48" s="23"/>
      <c r="Q48" s="23"/>
      <c r="R48" s="20" t="s">
        <v>236</v>
      </c>
      <c r="S48" s="21" t="s">
        <v>236</v>
      </c>
      <c r="T48" s="21" t="s">
        <v>236</v>
      </c>
    </row>
    <row r="49" spans="1:20" x14ac:dyDescent="0.25">
      <c r="A49" s="30" t="s">
        <v>341</v>
      </c>
      <c r="B49" s="1" t="s">
        <v>38</v>
      </c>
      <c r="C49" s="23"/>
      <c r="D49" s="23"/>
      <c r="E49" s="23"/>
      <c r="F49" s="23"/>
      <c r="G49" s="23"/>
      <c r="H49" s="23"/>
      <c r="I49" s="23"/>
      <c r="J49" s="23"/>
      <c r="K49" s="23"/>
      <c r="L49" s="23"/>
      <c r="M49" s="23">
        <v>567000</v>
      </c>
      <c r="N49" s="23"/>
      <c r="O49" s="23"/>
      <c r="P49" s="23"/>
      <c r="Q49" s="23"/>
      <c r="R49" s="20" t="s">
        <v>236</v>
      </c>
      <c r="S49" s="21" t="s">
        <v>236</v>
      </c>
      <c r="T49" s="21" t="s">
        <v>236</v>
      </c>
    </row>
  </sheetData>
  <mergeCells count="4">
    <mergeCell ref="D2:G2"/>
    <mergeCell ref="H2:K2"/>
    <mergeCell ref="R2:T3"/>
    <mergeCell ref="P2:Q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37ACF-179A-7D49-9A95-B4FD044657FD}">
  <dimension ref="A1:AE56"/>
  <sheetViews>
    <sheetView showGridLines="0" workbookViewId="0">
      <pane xSplit="1" ySplit="4" topLeftCell="P24" activePane="bottomRight" state="frozen"/>
      <selection pane="topRight" activeCell="B1" sqref="B1"/>
      <selection pane="bottomLeft" activeCell="A5" sqref="A5"/>
      <selection pane="bottomRight" activeCell="Z54" sqref="Z54"/>
    </sheetView>
  </sheetViews>
  <sheetFormatPr baseColWidth="10" defaultRowHeight="17" x14ac:dyDescent="0.25"/>
  <cols>
    <col min="1" max="1" width="38.6640625" style="1" customWidth="1"/>
    <col min="2" max="2" width="14.6640625" style="1" bestFit="1" customWidth="1"/>
    <col min="3" max="3" width="15.1640625" style="1" bestFit="1" customWidth="1"/>
    <col min="4" max="4" width="15" style="1" bestFit="1" customWidth="1"/>
    <col min="5" max="5" width="15.5" style="1" bestFit="1" customWidth="1"/>
    <col min="6" max="6" width="15.83203125" style="1" bestFit="1" customWidth="1"/>
    <col min="7" max="7" width="15.6640625" style="1" bestFit="1" customWidth="1"/>
    <col min="8" max="8" width="15.5" style="1" bestFit="1" customWidth="1"/>
    <col min="9" max="9" width="16" style="1" bestFit="1" customWidth="1"/>
    <col min="10" max="10" width="15.33203125" style="1" bestFit="1" customWidth="1"/>
    <col min="11" max="12" width="15.5" style="1" bestFit="1" customWidth="1"/>
    <col min="13" max="13" width="16.6640625" style="1" bestFit="1" customWidth="1"/>
    <col min="14" max="14" width="15.5" style="1" bestFit="1" customWidth="1"/>
    <col min="15" max="15" width="15.83203125" style="1" bestFit="1" customWidth="1"/>
    <col min="16" max="16" width="15.6640625" style="1" bestFit="1" customWidth="1"/>
    <col min="17" max="17" width="16" style="1" bestFit="1" customWidth="1"/>
    <col min="18" max="18" width="16.1640625" style="1" bestFit="1" customWidth="1"/>
    <col min="19" max="20" width="15.6640625" style="1" bestFit="1" customWidth="1"/>
    <col min="21" max="21" width="16" style="1" bestFit="1" customWidth="1"/>
    <col min="22" max="22" width="15.5" style="1" bestFit="1" customWidth="1"/>
    <col min="23" max="23" width="16" style="1" bestFit="1" customWidth="1"/>
    <col min="24" max="24" width="15.5" style="1" bestFit="1" customWidth="1"/>
    <col min="25" max="25" width="16.83203125" style="1" bestFit="1" customWidth="1"/>
    <col min="26" max="29" width="16.83203125" style="1" customWidth="1"/>
    <col min="30" max="30" width="7.1640625" style="1" bestFit="1" customWidth="1"/>
    <col min="31" max="31" width="25" style="1" bestFit="1" customWidth="1"/>
    <col min="32" max="16384" width="10.83203125" style="1"/>
  </cols>
  <sheetData>
    <row r="1" spans="1:31" ht="22" x14ac:dyDescent="0.3">
      <c r="A1" s="27" t="s">
        <v>257</v>
      </c>
    </row>
    <row r="2" spans="1:31" ht="18" thickBot="1" x14ac:dyDescent="0.3">
      <c r="A2" s="10"/>
    </row>
    <row r="3" spans="1:31" ht="22" x14ac:dyDescent="0.3">
      <c r="A3" s="39" t="s">
        <v>104</v>
      </c>
      <c r="B3" s="40">
        <v>2016</v>
      </c>
      <c r="C3" s="41"/>
      <c r="D3" s="41"/>
      <c r="E3" s="42"/>
      <c r="F3" s="40">
        <v>2017</v>
      </c>
      <c r="G3" s="41"/>
      <c r="H3" s="41"/>
      <c r="I3" s="42"/>
      <c r="J3" s="40">
        <v>2018</v>
      </c>
      <c r="K3" s="41"/>
      <c r="L3" s="41"/>
      <c r="M3" s="42"/>
      <c r="N3" s="40">
        <v>2019</v>
      </c>
      <c r="O3" s="41"/>
      <c r="P3" s="41"/>
      <c r="Q3" s="42"/>
      <c r="R3" s="40">
        <v>2020</v>
      </c>
      <c r="S3" s="41"/>
      <c r="T3" s="41"/>
      <c r="U3" s="42"/>
      <c r="V3" s="40">
        <v>2021</v>
      </c>
      <c r="W3" s="41"/>
      <c r="X3" s="41"/>
      <c r="Y3" s="42"/>
      <c r="Z3" s="40">
        <v>2022</v>
      </c>
      <c r="AA3" s="41"/>
      <c r="AB3" s="41"/>
      <c r="AC3" s="42"/>
    </row>
    <row r="4" spans="1:31" ht="18" thickBot="1" x14ac:dyDescent="0.3">
      <c r="B4" s="43" t="s">
        <v>2</v>
      </c>
      <c r="C4" s="44" t="s">
        <v>3</v>
      </c>
      <c r="D4" s="44" t="s">
        <v>0</v>
      </c>
      <c r="E4" s="45" t="s">
        <v>1</v>
      </c>
      <c r="F4" s="43" t="s">
        <v>2</v>
      </c>
      <c r="G4" s="44" t="s">
        <v>3</v>
      </c>
      <c r="H4" s="44" t="s">
        <v>0</v>
      </c>
      <c r="I4" s="45" t="s">
        <v>1</v>
      </c>
      <c r="J4" s="43" t="s">
        <v>2</v>
      </c>
      <c r="K4" s="44" t="s">
        <v>3</v>
      </c>
      <c r="L4" s="44" t="s">
        <v>0</v>
      </c>
      <c r="M4" s="45" t="s">
        <v>1</v>
      </c>
      <c r="N4" s="43" t="s">
        <v>2</v>
      </c>
      <c r="O4" s="44" t="s">
        <v>3</v>
      </c>
      <c r="P4" s="44" t="s">
        <v>0</v>
      </c>
      <c r="Q4" s="45" t="s">
        <v>1</v>
      </c>
      <c r="R4" s="43" t="s">
        <v>2</v>
      </c>
      <c r="S4" s="44" t="s">
        <v>3</v>
      </c>
      <c r="T4" s="44" t="s">
        <v>0</v>
      </c>
      <c r="U4" s="45" t="s">
        <v>1</v>
      </c>
      <c r="V4" s="43" t="s">
        <v>2</v>
      </c>
      <c r="W4" s="44" t="s">
        <v>3</v>
      </c>
      <c r="X4" s="44" t="s">
        <v>0</v>
      </c>
      <c r="Y4" s="45" t="s">
        <v>1</v>
      </c>
      <c r="Z4" s="43" t="s">
        <v>2</v>
      </c>
      <c r="AA4" s="44" t="s">
        <v>3</v>
      </c>
      <c r="AB4" s="44" t="s">
        <v>0</v>
      </c>
      <c r="AC4" s="45" t="s">
        <v>1</v>
      </c>
    </row>
    <row r="5" spans="1:31" x14ac:dyDescent="0.25">
      <c r="A5" s="1" t="s">
        <v>102</v>
      </c>
      <c r="B5" s="46">
        <v>52075000</v>
      </c>
      <c r="C5" s="47">
        <v>54126000</v>
      </c>
      <c r="D5" s="47">
        <v>56144000</v>
      </c>
      <c r="E5" s="48">
        <v>61115000</v>
      </c>
      <c r="F5" s="46">
        <v>72861000</v>
      </c>
      <c r="G5" s="47">
        <v>79300000</v>
      </c>
      <c r="H5" s="47">
        <v>82073000</v>
      </c>
      <c r="I5" s="48">
        <v>91722000</v>
      </c>
      <c r="J5" s="46">
        <v>90577000</v>
      </c>
      <c r="K5" s="47">
        <v>93549000</v>
      </c>
      <c r="L5" s="47">
        <v>95568000</v>
      </c>
      <c r="M5" s="48">
        <v>98791000</v>
      </c>
      <c r="N5" s="46">
        <v>102346000</v>
      </c>
      <c r="O5" s="47">
        <v>104430000</v>
      </c>
      <c r="P5" s="47">
        <v>107009000</v>
      </c>
      <c r="Q5" s="48">
        <v>112340000</v>
      </c>
      <c r="R5" s="46">
        <v>118958000</v>
      </c>
      <c r="S5" s="47">
        <v>132922000</v>
      </c>
      <c r="T5" s="47">
        <v>140740000</v>
      </c>
      <c r="U5" s="48">
        <v>150958000</v>
      </c>
      <c r="V5" s="46">
        <v>161287000</v>
      </c>
      <c r="W5" s="47">
        <v>170893000</v>
      </c>
      <c r="X5" s="47">
        <v>178382000</v>
      </c>
      <c r="Y5" s="48">
        <v>183431000</v>
      </c>
      <c r="Z5" s="118" t="s">
        <v>357</v>
      </c>
      <c r="AA5" s="119" t="s">
        <v>357</v>
      </c>
      <c r="AB5" s="119" t="s">
        <v>357</v>
      </c>
      <c r="AC5" s="120" t="s">
        <v>357</v>
      </c>
      <c r="AD5" s="49">
        <f>Y5/B5-1</f>
        <v>2.5224387902064329</v>
      </c>
      <c r="AE5" s="1" t="s">
        <v>160</v>
      </c>
    </row>
    <row r="6" spans="1:31" ht="18" thickBot="1" x14ac:dyDescent="0.3">
      <c r="A6" s="1" t="s">
        <v>161</v>
      </c>
      <c r="B6" s="50">
        <v>2098000</v>
      </c>
      <c r="C6" s="51">
        <v>2272000</v>
      </c>
      <c r="D6" s="51">
        <v>2408000</v>
      </c>
      <c r="E6" s="52">
        <v>2591000</v>
      </c>
      <c r="F6" s="50">
        <v>2956000</v>
      </c>
      <c r="G6" s="51">
        <v>3243000</v>
      </c>
      <c r="H6" s="51">
        <v>3610000</v>
      </c>
      <c r="I6" s="52">
        <v>4577000</v>
      </c>
      <c r="J6" s="50">
        <v>4835000</v>
      </c>
      <c r="K6" s="51">
        <v>5194000</v>
      </c>
      <c r="L6" s="51">
        <v>5639000</v>
      </c>
      <c r="M6" s="52">
        <v>6467000</v>
      </c>
      <c r="N6" s="50">
        <v>7513000</v>
      </c>
      <c r="O6" s="51">
        <v>8205000</v>
      </c>
      <c r="P6" s="51">
        <v>8855000</v>
      </c>
      <c r="Q6" s="52">
        <v>9754000</v>
      </c>
      <c r="R6" s="50">
        <v>11052000</v>
      </c>
      <c r="S6" s="51">
        <v>13062000</v>
      </c>
      <c r="T6" s="51">
        <v>14546000</v>
      </c>
      <c r="U6" s="52">
        <v>16042000</v>
      </c>
      <c r="V6" s="53">
        <v>18312000</v>
      </c>
      <c r="W6" s="54">
        <v>19252000</v>
      </c>
      <c r="X6" s="54">
        <v>20251000</v>
      </c>
      <c r="Y6" s="55">
        <v>22073000</v>
      </c>
      <c r="Z6" s="121" t="s">
        <v>357</v>
      </c>
      <c r="AA6" s="122" t="s">
        <v>357</v>
      </c>
      <c r="AB6" s="122" t="s">
        <v>357</v>
      </c>
      <c r="AC6" s="123" t="s">
        <v>357</v>
      </c>
      <c r="AD6" s="49">
        <f>Y6/B6-1</f>
        <v>9.520972354623451</v>
      </c>
      <c r="AE6" s="1" t="s">
        <v>160</v>
      </c>
    </row>
    <row r="7" spans="1:31" x14ac:dyDescent="0.25">
      <c r="A7" s="10" t="s">
        <v>162</v>
      </c>
      <c r="B7" s="56">
        <f>SUM(B5:B6)</f>
        <v>54173000</v>
      </c>
      <c r="C7" s="57">
        <f t="shared" ref="C7:V7" si="0">SUM(C5:C6)</f>
        <v>56398000</v>
      </c>
      <c r="D7" s="57">
        <f t="shared" si="0"/>
        <v>58552000</v>
      </c>
      <c r="E7" s="58">
        <f t="shared" si="0"/>
        <v>63706000</v>
      </c>
      <c r="F7" s="56">
        <f t="shared" si="0"/>
        <v>75817000</v>
      </c>
      <c r="G7" s="57">
        <f t="shared" si="0"/>
        <v>82543000</v>
      </c>
      <c r="H7" s="57">
        <f t="shared" si="0"/>
        <v>85683000</v>
      </c>
      <c r="I7" s="58">
        <f t="shared" si="0"/>
        <v>96299000</v>
      </c>
      <c r="J7" s="56">
        <f t="shared" si="0"/>
        <v>95412000</v>
      </c>
      <c r="K7" s="57">
        <f t="shared" si="0"/>
        <v>98743000</v>
      </c>
      <c r="L7" s="57">
        <f t="shared" si="0"/>
        <v>101207000</v>
      </c>
      <c r="M7" s="58">
        <f t="shared" si="0"/>
        <v>105258000</v>
      </c>
      <c r="N7" s="56">
        <f t="shared" si="0"/>
        <v>109859000</v>
      </c>
      <c r="O7" s="57">
        <f t="shared" si="0"/>
        <v>112635000</v>
      </c>
      <c r="P7" s="57">
        <f t="shared" si="0"/>
        <v>115864000</v>
      </c>
      <c r="Q7" s="58">
        <f t="shared" si="0"/>
        <v>122094000</v>
      </c>
      <c r="R7" s="56">
        <f t="shared" si="0"/>
        <v>130010000</v>
      </c>
      <c r="S7" s="57">
        <f t="shared" si="0"/>
        <v>145984000</v>
      </c>
      <c r="T7" s="57">
        <f t="shared" si="0"/>
        <v>155286000</v>
      </c>
      <c r="U7" s="58">
        <f t="shared" si="0"/>
        <v>167000000</v>
      </c>
      <c r="V7" s="56">
        <f t="shared" si="0"/>
        <v>179599000</v>
      </c>
      <c r="W7" s="57">
        <f t="shared" ref="W7:X7" si="1">SUM(W5:W6)</f>
        <v>190145000</v>
      </c>
      <c r="X7" s="57">
        <f t="shared" si="1"/>
        <v>198633000</v>
      </c>
      <c r="Y7" s="58">
        <f t="shared" ref="Y7:AB7" si="2">SUM(Y5:Y6)</f>
        <v>205504000</v>
      </c>
      <c r="Z7" s="56">
        <v>226763000</v>
      </c>
      <c r="AA7" s="57">
        <f t="shared" si="2"/>
        <v>0</v>
      </c>
      <c r="AB7" s="57">
        <f t="shared" si="2"/>
        <v>0</v>
      </c>
      <c r="AC7" s="58">
        <f t="shared" ref="AC7" si="3">SUM(AC5:AC6)</f>
        <v>0</v>
      </c>
      <c r="AD7" s="49">
        <f>Y7/B7-1</f>
        <v>2.793476455060639</v>
      </c>
      <c r="AE7" s="1" t="s">
        <v>160</v>
      </c>
    </row>
    <row r="8" spans="1:31" ht="18" thickBot="1" x14ac:dyDescent="0.3">
      <c r="A8" s="10" t="s">
        <v>177</v>
      </c>
      <c r="B8" s="59"/>
      <c r="C8" s="60"/>
      <c r="D8" s="60"/>
      <c r="E8" s="61">
        <f>SUM(B7:E7)</f>
        <v>232829000</v>
      </c>
      <c r="F8" s="59">
        <f t="shared" ref="F8:Y8" si="4">SUM(C7:F7)</f>
        <v>254473000</v>
      </c>
      <c r="G8" s="60">
        <f t="shared" si="4"/>
        <v>280618000</v>
      </c>
      <c r="H8" s="60">
        <f t="shared" si="4"/>
        <v>307749000</v>
      </c>
      <c r="I8" s="61">
        <f t="shared" si="4"/>
        <v>340342000</v>
      </c>
      <c r="J8" s="59">
        <f t="shared" si="4"/>
        <v>359937000</v>
      </c>
      <c r="K8" s="60">
        <f t="shared" si="4"/>
        <v>376137000</v>
      </c>
      <c r="L8" s="60">
        <f t="shared" si="4"/>
        <v>391661000</v>
      </c>
      <c r="M8" s="61">
        <f t="shared" si="4"/>
        <v>400620000</v>
      </c>
      <c r="N8" s="59">
        <f t="shared" si="4"/>
        <v>415067000</v>
      </c>
      <c r="O8" s="60">
        <f t="shared" si="4"/>
        <v>428959000</v>
      </c>
      <c r="P8" s="60">
        <f t="shared" si="4"/>
        <v>443616000</v>
      </c>
      <c r="Q8" s="61">
        <f t="shared" si="4"/>
        <v>460452000</v>
      </c>
      <c r="R8" s="59">
        <f t="shared" si="4"/>
        <v>480603000</v>
      </c>
      <c r="S8" s="60">
        <f t="shared" si="4"/>
        <v>513952000</v>
      </c>
      <c r="T8" s="60">
        <f t="shared" si="4"/>
        <v>553374000</v>
      </c>
      <c r="U8" s="61">
        <f t="shared" si="4"/>
        <v>598280000</v>
      </c>
      <c r="V8" s="59">
        <f t="shared" si="4"/>
        <v>647869000</v>
      </c>
      <c r="W8" s="60">
        <f t="shared" si="4"/>
        <v>692030000</v>
      </c>
      <c r="X8" s="60">
        <f t="shared" si="4"/>
        <v>735377000</v>
      </c>
      <c r="Y8" s="61">
        <f t="shared" si="4"/>
        <v>773881000</v>
      </c>
      <c r="Z8" s="59">
        <f>SUM(W7:Z7)</f>
        <v>821045000</v>
      </c>
      <c r="AA8" s="60">
        <f t="shared" ref="AA8" si="5">SUM(X7:AA7)</f>
        <v>630900000</v>
      </c>
      <c r="AB8" s="60">
        <f t="shared" ref="AB8" si="6">SUM(Y7:AB7)</f>
        <v>432267000</v>
      </c>
      <c r="AC8" s="61">
        <f t="shared" ref="AC8" si="7">SUM(Z7:AC7)</f>
        <v>226763000</v>
      </c>
      <c r="AD8" s="49"/>
    </row>
    <row r="9" spans="1:31" x14ac:dyDescent="0.25">
      <c r="B9" s="35"/>
      <c r="C9" s="35"/>
      <c r="D9" s="35"/>
      <c r="E9" s="35"/>
      <c r="F9" s="35"/>
      <c r="G9" s="35"/>
      <c r="I9" s="35"/>
      <c r="J9" s="35"/>
      <c r="K9" s="35"/>
      <c r="L9" s="35"/>
      <c r="M9" s="35"/>
      <c r="N9" s="35"/>
      <c r="O9" s="35"/>
      <c r="P9" s="35"/>
      <c r="Q9" s="35"/>
    </row>
    <row r="10" spans="1:31" x14ac:dyDescent="0.25">
      <c r="A10" s="1" t="s">
        <v>164</v>
      </c>
      <c r="B10" s="31"/>
      <c r="C10" s="31">
        <f>C5/B5-1</f>
        <v>3.9385501680268886E-2</v>
      </c>
      <c r="D10" s="31">
        <f t="shared" ref="D10:X10" si="8">D5/C5-1</f>
        <v>3.7283375826774545E-2</v>
      </c>
      <c r="E10" s="31">
        <f t="shared" si="8"/>
        <v>8.8540182388144872E-2</v>
      </c>
      <c r="F10" s="31">
        <f t="shared" si="8"/>
        <v>0.19219504213368244</v>
      </c>
      <c r="G10" s="31">
        <f t="shared" si="8"/>
        <v>8.8373752762108682E-2</v>
      </c>
      <c r="H10" s="31">
        <f t="shared" si="8"/>
        <v>3.4968474148802109E-2</v>
      </c>
      <c r="I10" s="31">
        <f t="shared" si="8"/>
        <v>0.11756606923105051</v>
      </c>
      <c r="J10" s="31">
        <f t="shared" si="8"/>
        <v>-1.2483373672619424E-2</v>
      </c>
      <c r="K10" s="31">
        <f t="shared" si="8"/>
        <v>3.2811861730903003E-2</v>
      </c>
      <c r="L10" s="31">
        <f t="shared" si="8"/>
        <v>2.1582272392008495E-2</v>
      </c>
      <c r="M10" s="31">
        <f t="shared" si="8"/>
        <v>3.3724677716390428E-2</v>
      </c>
      <c r="N10" s="31">
        <f t="shared" si="8"/>
        <v>3.59850593677562E-2</v>
      </c>
      <c r="O10" s="31">
        <f t="shared" si="8"/>
        <v>2.0362300431868263E-2</v>
      </c>
      <c r="P10" s="31">
        <f t="shared" si="8"/>
        <v>2.4695968591400996E-2</v>
      </c>
      <c r="Q10" s="31">
        <f t="shared" si="8"/>
        <v>4.9818239587324342E-2</v>
      </c>
      <c r="R10" s="31">
        <f t="shared" si="8"/>
        <v>5.8910450418372839E-2</v>
      </c>
      <c r="S10" s="31">
        <f t="shared" si="8"/>
        <v>0.11738596815682856</v>
      </c>
      <c r="T10" s="31">
        <f t="shared" si="8"/>
        <v>5.8816448744376304E-2</v>
      </c>
      <c r="U10" s="31">
        <f t="shared" si="8"/>
        <v>7.2601961062952913E-2</v>
      </c>
      <c r="V10" s="31">
        <f t="shared" si="8"/>
        <v>6.8423005074259136E-2</v>
      </c>
      <c r="W10" s="31">
        <f t="shared" si="8"/>
        <v>5.9558426903594253E-2</v>
      </c>
      <c r="X10" s="31">
        <f t="shared" si="8"/>
        <v>4.3822742885899268E-2</v>
      </c>
      <c r="Y10" s="31">
        <f>Y5/X5-1</f>
        <v>2.8304425334394701E-2</v>
      </c>
      <c r="Z10" s="31"/>
      <c r="AA10" s="31"/>
      <c r="AB10" s="31"/>
      <c r="AC10" s="31"/>
    </row>
    <row r="11" spans="1:31" x14ac:dyDescent="0.25">
      <c r="A11" s="1" t="s">
        <v>163</v>
      </c>
      <c r="B11" s="31"/>
      <c r="C11" s="62">
        <f>C5-B5</f>
        <v>2051000</v>
      </c>
      <c r="D11" s="62">
        <f t="shared" ref="D11:Y11" si="9">D5-C5</f>
        <v>2018000</v>
      </c>
      <c r="E11" s="62">
        <f t="shared" si="9"/>
        <v>4971000</v>
      </c>
      <c r="F11" s="62">
        <f t="shared" si="9"/>
        <v>11746000</v>
      </c>
      <c r="G11" s="62">
        <f t="shared" si="9"/>
        <v>6439000</v>
      </c>
      <c r="H11" s="62">
        <f t="shared" si="9"/>
        <v>2773000</v>
      </c>
      <c r="I11" s="62">
        <f t="shared" si="9"/>
        <v>9649000</v>
      </c>
      <c r="J11" s="62">
        <f t="shared" si="9"/>
        <v>-1145000</v>
      </c>
      <c r="K11" s="62">
        <f t="shared" si="9"/>
        <v>2972000</v>
      </c>
      <c r="L11" s="62">
        <f t="shared" si="9"/>
        <v>2019000</v>
      </c>
      <c r="M11" s="62">
        <f t="shared" si="9"/>
        <v>3223000</v>
      </c>
      <c r="N11" s="62">
        <f t="shared" si="9"/>
        <v>3555000</v>
      </c>
      <c r="O11" s="62">
        <f t="shared" si="9"/>
        <v>2084000</v>
      </c>
      <c r="P11" s="62">
        <f t="shared" si="9"/>
        <v>2579000</v>
      </c>
      <c r="Q11" s="62">
        <f t="shared" si="9"/>
        <v>5331000</v>
      </c>
      <c r="R11" s="62">
        <f t="shared" si="9"/>
        <v>6618000</v>
      </c>
      <c r="S11" s="62">
        <f t="shared" si="9"/>
        <v>13964000</v>
      </c>
      <c r="T11" s="62">
        <f t="shared" si="9"/>
        <v>7818000</v>
      </c>
      <c r="U11" s="62">
        <f t="shared" si="9"/>
        <v>10218000</v>
      </c>
      <c r="V11" s="62">
        <f t="shared" si="9"/>
        <v>10329000</v>
      </c>
      <c r="W11" s="62">
        <f t="shared" si="9"/>
        <v>9606000</v>
      </c>
      <c r="X11" s="62">
        <f t="shared" si="9"/>
        <v>7489000</v>
      </c>
      <c r="Y11" s="62">
        <f t="shared" si="9"/>
        <v>5049000</v>
      </c>
      <c r="Z11" s="62"/>
      <c r="AA11" s="62"/>
      <c r="AB11" s="62"/>
      <c r="AC11" s="62"/>
    </row>
    <row r="12" spans="1:31" x14ac:dyDescent="0.25">
      <c r="A12" s="1" t="s">
        <v>165</v>
      </c>
      <c r="B12" s="31"/>
      <c r="C12" s="31"/>
      <c r="D12" s="31"/>
      <c r="E12" s="31"/>
      <c r="F12" s="31">
        <f>F5/B5-1</f>
        <v>0.39915506481036966</v>
      </c>
      <c r="G12" s="31">
        <f t="shared" ref="G12:Y12" si="10">G5/C5-1</f>
        <v>0.46509995196393605</v>
      </c>
      <c r="H12" s="31">
        <f t="shared" si="10"/>
        <v>0.46183029353092042</v>
      </c>
      <c r="I12" s="31">
        <f t="shared" si="10"/>
        <v>0.50080994845782545</v>
      </c>
      <c r="J12" s="31">
        <f t="shared" si="10"/>
        <v>0.24314791177721973</v>
      </c>
      <c r="K12" s="31">
        <f t="shared" si="10"/>
        <v>0.17968474148802027</v>
      </c>
      <c r="L12" s="31">
        <f t="shared" si="10"/>
        <v>0.16442679078381439</v>
      </c>
      <c r="M12" s="31">
        <f t="shared" si="10"/>
        <v>7.7069841477508172E-2</v>
      </c>
      <c r="N12" s="31">
        <f t="shared" si="10"/>
        <v>0.12993364761473658</v>
      </c>
      <c r="O12" s="31">
        <f t="shared" si="10"/>
        <v>0.11631337587788226</v>
      </c>
      <c r="P12" s="31">
        <f t="shared" si="10"/>
        <v>0.11971580445337349</v>
      </c>
      <c r="Q12" s="31">
        <f t="shared" si="10"/>
        <v>0.13714812078023297</v>
      </c>
      <c r="R12" s="31">
        <f t="shared" si="10"/>
        <v>0.16231215680143829</v>
      </c>
      <c r="S12" s="31">
        <f t="shared" si="10"/>
        <v>0.2728334769702192</v>
      </c>
      <c r="T12" s="31">
        <f t="shared" si="10"/>
        <v>0.31521647711874712</v>
      </c>
      <c r="U12" s="31">
        <f t="shared" si="10"/>
        <v>0.34376001424247815</v>
      </c>
      <c r="V12" s="31">
        <f t="shared" si="10"/>
        <v>0.3558314699305638</v>
      </c>
      <c r="W12" s="31">
        <f t="shared" si="10"/>
        <v>0.28566377273889954</v>
      </c>
      <c r="X12" s="31">
        <f t="shared" si="10"/>
        <v>0.26745772346170238</v>
      </c>
      <c r="Y12" s="31">
        <f t="shared" si="10"/>
        <v>0.2151128128353581</v>
      </c>
      <c r="Z12" s="31"/>
      <c r="AA12" s="31"/>
      <c r="AB12" s="31"/>
      <c r="AC12" s="31"/>
    </row>
    <row r="13" spans="1:31" x14ac:dyDescent="0.25">
      <c r="A13" s="1" t="s">
        <v>166</v>
      </c>
      <c r="B13" s="62"/>
      <c r="C13" s="62"/>
      <c r="D13" s="62"/>
      <c r="E13" s="62"/>
      <c r="F13" s="62">
        <f>F5-B5</f>
        <v>20786000</v>
      </c>
      <c r="G13" s="62">
        <f t="shared" ref="G13:Y13" si="11">G5-C5</f>
        <v>25174000</v>
      </c>
      <c r="H13" s="62">
        <f t="shared" si="11"/>
        <v>25929000</v>
      </c>
      <c r="I13" s="62">
        <f t="shared" si="11"/>
        <v>30607000</v>
      </c>
      <c r="J13" s="62">
        <f t="shared" si="11"/>
        <v>17716000</v>
      </c>
      <c r="K13" s="62">
        <f t="shared" si="11"/>
        <v>14249000</v>
      </c>
      <c r="L13" s="62">
        <f t="shared" si="11"/>
        <v>13495000</v>
      </c>
      <c r="M13" s="62">
        <f t="shared" si="11"/>
        <v>7069000</v>
      </c>
      <c r="N13" s="62">
        <f t="shared" si="11"/>
        <v>11769000</v>
      </c>
      <c r="O13" s="62">
        <f t="shared" si="11"/>
        <v>10881000</v>
      </c>
      <c r="P13" s="62">
        <f t="shared" si="11"/>
        <v>11441000</v>
      </c>
      <c r="Q13" s="62">
        <f t="shared" si="11"/>
        <v>13549000</v>
      </c>
      <c r="R13" s="62">
        <f t="shared" si="11"/>
        <v>16612000</v>
      </c>
      <c r="S13" s="62">
        <f t="shared" si="11"/>
        <v>28492000</v>
      </c>
      <c r="T13" s="62">
        <f t="shared" si="11"/>
        <v>33731000</v>
      </c>
      <c r="U13" s="62">
        <f t="shared" si="11"/>
        <v>38618000</v>
      </c>
      <c r="V13" s="62">
        <f t="shared" si="11"/>
        <v>42329000</v>
      </c>
      <c r="W13" s="62">
        <f t="shared" si="11"/>
        <v>37971000</v>
      </c>
      <c r="X13" s="62">
        <f t="shared" si="11"/>
        <v>37642000</v>
      </c>
      <c r="Y13" s="62">
        <f t="shared" si="11"/>
        <v>32473000</v>
      </c>
      <c r="Z13" s="62"/>
      <c r="AA13" s="62"/>
      <c r="AB13" s="62"/>
      <c r="AC13" s="62"/>
    </row>
    <row r="14" spans="1:31" x14ac:dyDescent="0.25">
      <c r="A14" s="1" t="s">
        <v>167</v>
      </c>
      <c r="B14" s="31"/>
      <c r="C14" s="31">
        <f>C6/B6-1</f>
        <v>8.293612964728303E-2</v>
      </c>
      <c r="D14" s="31">
        <f t="shared" ref="D14:Y14" si="12">D6/C6-1</f>
        <v>5.9859154929577496E-2</v>
      </c>
      <c r="E14" s="31">
        <f t="shared" si="12"/>
        <v>7.5996677740863827E-2</v>
      </c>
      <c r="F14" s="31">
        <f t="shared" si="12"/>
        <v>0.14087225009648785</v>
      </c>
      <c r="G14" s="31">
        <f t="shared" si="12"/>
        <v>9.7090663058186699E-2</v>
      </c>
      <c r="H14" s="31">
        <f t="shared" si="12"/>
        <v>0.1131668208448966</v>
      </c>
      <c r="I14" s="31">
        <f t="shared" si="12"/>
        <v>0.26786703601108042</v>
      </c>
      <c r="J14" s="31">
        <f t="shared" si="12"/>
        <v>5.6368800524360996E-2</v>
      </c>
      <c r="K14" s="31">
        <f t="shared" si="12"/>
        <v>7.4250258531540769E-2</v>
      </c>
      <c r="L14" s="31">
        <f t="shared" si="12"/>
        <v>8.5675779745860714E-2</v>
      </c>
      <c r="M14" s="31">
        <f t="shared" si="12"/>
        <v>0.14683454513211558</v>
      </c>
      <c r="N14" s="31">
        <f t="shared" si="12"/>
        <v>0.16174423998762943</v>
      </c>
      <c r="O14" s="31">
        <f t="shared" si="12"/>
        <v>9.2107014508185703E-2</v>
      </c>
      <c r="P14" s="31">
        <f t="shared" si="12"/>
        <v>7.9219987812309656E-2</v>
      </c>
      <c r="Q14" s="31">
        <f t="shared" si="12"/>
        <v>0.10152456239412766</v>
      </c>
      <c r="R14" s="31">
        <f t="shared" si="12"/>
        <v>0.13307361082632774</v>
      </c>
      <c r="S14" s="31">
        <f t="shared" si="12"/>
        <v>0.18186753528773081</v>
      </c>
      <c r="T14" s="31">
        <f t="shared" si="12"/>
        <v>0.11361200428724549</v>
      </c>
      <c r="U14" s="31">
        <f t="shared" si="12"/>
        <v>0.10284614326962749</v>
      </c>
      <c r="V14" s="31">
        <f t="shared" si="12"/>
        <v>0.14150355317292118</v>
      </c>
      <c r="W14" s="31">
        <f t="shared" si="12"/>
        <v>5.1332459589340296E-2</v>
      </c>
      <c r="X14" s="31">
        <f t="shared" si="12"/>
        <v>5.1890712653230864E-2</v>
      </c>
      <c r="Y14" s="31">
        <f t="shared" si="12"/>
        <v>8.9970865636264774E-2</v>
      </c>
      <c r="Z14" s="31"/>
      <c r="AA14" s="31"/>
      <c r="AB14" s="31"/>
      <c r="AC14" s="31"/>
    </row>
    <row r="15" spans="1:31" x14ac:dyDescent="0.25">
      <c r="A15" s="1" t="s">
        <v>168</v>
      </c>
      <c r="B15" s="62"/>
      <c r="C15" s="62">
        <f t="shared" ref="C15:Y15" si="13">C6-B6</f>
        <v>174000</v>
      </c>
      <c r="D15" s="62">
        <f t="shared" si="13"/>
        <v>136000</v>
      </c>
      <c r="E15" s="62">
        <f t="shared" si="13"/>
        <v>183000</v>
      </c>
      <c r="F15" s="62">
        <f t="shared" si="13"/>
        <v>365000</v>
      </c>
      <c r="G15" s="62">
        <f t="shared" si="13"/>
        <v>287000</v>
      </c>
      <c r="H15" s="62">
        <f t="shared" si="13"/>
        <v>367000</v>
      </c>
      <c r="I15" s="62">
        <f t="shared" si="13"/>
        <v>967000</v>
      </c>
      <c r="J15" s="62">
        <f t="shared" si="13"/>
        <v>258000</v>
      </c>
      <c r="K15" s="62">
        <f t="shared" si="13"/>
        <v>359000</v>
      </c>
      <c r="L15" s="62">
        <f t="shared" si="13"/>
        <v>445000</v>
      </c>
      <c r="M15" s="62">
        <f t="shared" si="13"/>
        <v>828000</v>
      </c>
      <c r="N15" s="62">
        <f t="shared" si="13"/>
        <v>1046000</v>
      </c>
      <c r="O15" s="62">
        <f t="shared" si="13"/>
        <v>692000</v>
      </c>
      <c r="P15" s="62">
        <f t="shared" si="13"/>
        <v>650000</v>
      </c>
      <c r="Q15" s="62">
        <f t="shared" si="13"/>
        <v>899000</v>
      </c>
      <c r="R15" s="62">
        <f t="shared" si="13"/>
        <v>1298000</v>
      </c>
      <c r="S15" s="62">
        <f t="shared" si="13"/>
        <v>2010000</v>
      </c>
      <c r="T15" s="62">
        <f t="shared" si="13"/>
        <v>1484000</v>
      </c>
      <c r="U15" s="62">
        <f t="shared" si="13"/>
        <v>1496000</v>
      </c>
      <c r="V15" s="62">
        <f t="shared" si="13"/>
        <v>2270000</v>
      </c>
      <c r="W15" s="62">
        <f t="shared" si="13"/>
        <v>940000</v>
      </c>
      <c r="X15" s="62">
        <f t="shared" si="13"/>
        <v>999000</v>
      </c>
      <c r="Y15" s="62">
        <f t="shared" si="13"/>
        <v>1822000</v>
      </c>
      <c r="Z15" s="62"/>
      <c r="AA15" s="62"/>
      <c r="AB15" s="62"/>
      <c r="AC15" s="62"/>
      <c r="AD15" s="62"/>
      <c r="AE15" s="62"/>
    </row>
    <row r="16" spans="1:31" x14ac:dyDescent="0.25">
      <c r="A16" s="1" t="s">
        <v>169</v>
      </c>
      <c r="B16" s="31"/>
      <c r="C16" s="31"/>
      <c r="D16" s="31"/>
      <c r="E16" s="31"/>
      <c r="F16" s="31">
        <f>F6/B6-1</f>
        <v>0.4089609151572926</v>
      </c>
      <c r="G16" s="31">
        <f t="shared" ref="G16:Y16" si="14">G6/C6-1</f>
        <v>0.42737676056338025</v>
      </c>
      <c r="H16" s="31">
        <f t="shared" si="14"/>
        <v>0.49916943521594681</v>
      </c>
      <c r="I16" s="31">
        <f t="shared" si="14"/>
        <v>0.76649942107294478</v>
      </c>
      <c r="J16" s="31">
        <f t="shared" si="14"/>
        <v>0.63565629228687426</v>
      </c>
      <c r="K16" s="31">
        <f t="shared" si="14"/>
        <v>0.60160345359235268</v>
      </c>
      <c r="L16" s="31">
        <f t="shared" si="14"/>
        <v>0.5620498614958449</v>
      </c>
      <c r="M16" s="31">
        <f t="shared" si="14"/>
        <v>0.4129342363993882</v>
      </c>
      <c r="N16" s="31">
        <f t="shared" si="14"/>
        <v>0.55387797311271969</v>
      </c>
      <c r="O16" s="31">
        <f t="shared" si="14"/>
        <v>0.57970735463996914</v>
      </c>
      <c r="P16" s="31">
        <f t="shared" si="14"/>
        <v>0.57031388544068107</v>
      </c>
      <c r="Q16" s="31">
        <f t="shared" si="14"/>
        <v>0.50827276944487387</v>
      </c>
      <c r="R16" s="31">
        <f t="shared" si="14"/>
        <v>0.47105017968853979</v>
      </c>
      <c r="S16" s="31">
        <f t="shared" si="14"/>
        <v>0.59195612431444244</v>
      </c>
      <c r="T16" s="31">
        <f t="shared" si="14"/>
        <v>0.64268774703557319</v>
      </c>
      <c r="U16" s="31">
        <f t="shared" si="14"/>
        <v>0.64465860159934385</v>
      </c>
      <c r="V16" s="31">
        <f t="shared" si="14"/>
        <v>0.6568946796959827</v>
      </c>
      <c r="W16" s="31">
        <f t="shared" si="14"/>
        <v>0.4738937375593324</v>
      </c>
      <c r="X16" s="31">
        <f t="shared" si="14"/>
        <v>0.39220404234841189</v>
      </c>
      <c r="Y16" s="31">
        <f t="shared" si="14"/>
        <v>0.37595062959730696</v>
      </c>
      <c r="Z16" s="31"/>
      <c r="AA16" s="31"/>
      <c r="AB16" s="31"/>
      <c r="AC16" s="31"/>
    </row>
    <row r="17" spans="1:31" x14ac:dyDescent="0.25">
      <c r="A17" s="1" t="s">
        <v>170</v>
      </c>
      <c r="B17" s="62"/>
      <c r="C17" s="62"/>
      <c r="D17" s="62"/>
      <c r="E17" s="62"/>
      <c r="F17" s="62">
        <f>F6-B6</f>
        <v>858000</v>
      </c>
      <c r="G17" s="62">
        <f t="shared" ref="G17:Y17" si="15">G6-C6</f>
        <v>971000</v>
      </c>
      <c r="H17" s="62">
        <f t="shared" si="15"/>
        <v>1202000</v>
      </c>
      <c r="I17" s="62">
        <f t="shared" si="15"/>
        <v>1986000</v>
      </c>
      <c r="J17" s="62">
        <f t="shared" si="15"/>
        <v>1879000</v>
      </c>
      <c r="K17" s="62">
        <f t="shared" si="15"/>
        <v>1951000</v>
      </c>
      <c r="L17" s="62">
        <f t="shared" si="15"/>
        <v>2029000</v>
      </c>
      <c r="M17" s="62">
        <f t="shared" si="15"/>
        <v>1890000</v>
      </c>
      <c r="N17" s="62">
        <f t="shared" si="15"/>
        <v>2678000</v>
      </c>
      <c r="O17" s="62">
        <f t="shared" si="15"/>
        <v>3011000</v>
      </c>
      <c r="P17" s="62">
        <f t="shared" si="15"/>
        <v>3216000</v>
      </c>
      <c r="Q17" s="62">
        <f t="shared" si="15"/>
        <v>3287000</v>
      </c>
      <c r="R17" s="62">
        <f t="shared" si="15"/>
        <v>3539000</v>
      </c>
      <c r="S17" s="62">
        <f t="shared" si="15"/>
        <v>4857000</v>
      </c>
      <c r="T17" s="62">
        <f t="shared" si="15"/>
        <v>5691000</v>
      </c>
      <c r="U17" s="62">
        <f t="shared" si="15"/>
        <v>6288000</v>
      </c>
      <c r="V17" s="62">
        <f t="shared" si="15"/>
        <v>7260000</v>
      </c>
      <c r="W17" s="62">
        <f t="shared" si="15"/>
        <v>6190000</v>
      </c>
      <c r="X17" s="62">
        <f t="shared" si="15"/>
        <v>5705000</v>
      </c>
      <c r="Y17" s="62">
        <f t="shared" si="15"/>
        <v>6031000</v>
      </c>
      <c r="Z17" s="62"/>
      <c r="AA17" s="62"/>
      <c r="AB17" s="62"/>
      <c r="AC17" s="62"/>
    </row>
    <row r="18" spans="1:31" x14ac:dyDescent="0.25">
      <c r="A18" s="1" t="s">
        <v>171</v>
      </c>
      <c r="B18" s="31"/>
      <c r="C18" s="31">
        <f>C7/B7-1</f>
        <v>4.1072120798183676E-2</v>
      </c>
      <c r="D18" s="31">
        <f t="shared" ref="D18:Y18" si="16">D7/C7-1</f>
        <v>3.8192843717862246E-2</v>
      </c>
      <c r="E18" s="31">
        <f t="shared" si="16"/>
        <v>8.802432026233098E-2</v>
      </c>
      <c r="F18" s="31">
        <f t="shared" si="16"/>
        <v>0.19010768216494522</v>
      </c>
      <c r="G18" s="31">
        <f t="shared" si="16"/>
        <v>8.8713613041929928E-2</v>
      </c>
      <c r="H18" s="31">
        <f t="shared" si="16"/>
        <v>3.8040778745623394E-2</v>
      </c>
      <c r="I18" s="31">
        <f t="shared" si="16"/>
        <v>0.12389855630638524</v>
      </c>
      <c r="J18" s="31">
        <f t="shared" si="16"/>
        <v>-9.2108952325569149E-3</v>
      </c>
      <c r="K18" s="31">
        <f t="shared" si="16"/>
        <v>3.491175114241396E-2</v>
      </c>
      <c r="L18" s="31">
        <f t="shared" si="16"/>
        <v>2.4953667601754104E-2</v>
      </c>
      <c r="M18" s="31">
        <f t="shared" si="16"/>
        <v>4.002687561137086E-2</v>
      </c>
      <c r="N18" s="31">
        <f t="shared" si="16"/>
        <v>4.3711641870451734E-2</v>
      </c>
      <c r="O18" s="31">
        <f t="shared" si="16"/>
        <v>2.5268753584139603E-2</v>
      </c>
      <c r="P18" s="31">
        <f t="shared" si="16"/>
        <v>2.8667820837217528E-2</v>
      </c>
      <c r="Q18" s="31">
        <f t="shared" si="16"/>
        <v>5.3769937167713833E-2</v>
      </c>
      <c r="R18" s="31">
        <f t="shared" si="16"/>
        <v>6.4835290841482873E-2</v>
      </c>
      <c r="S18" s="31">
        <f t="shared" si="16"/>
        <v>0.12286747173294366</v>
      </c>
      <c r="T18" s="31">
        <f t="shared" si="16"/>
        <v>6.3719311705392467E-2</v>
      </c>
      <c r="U18" s="31">
        <f t="shared" si="16"/>
        <v>7.5435003799441125E-2</v>
      </c>
      <c r="V18" s="31">
        <f t="shared" si="16"/>
        <v>7.5443113772455161E-2</v>
      </c>
      <c r="W18" s="31">
        <f t="shared" si="16"/>
        <v>5.8719703339105367E-2</v>
      </c>
      <c r="X18" s="31">
        <f t="shared" si="16"/>
        <v>4.4639617134292209E-2</v>
      </c>
      <c r="Y18" s="31">
        <f t="shared" si="16"/>
        <v>3.4591432440732373E-2</v>
      </c>
      <c r="Z18" s="31">
        <f t="shared" ref="Z18" si="17">Z7/Y7-1</f>
        <v>0.103448108066023</v>
      </c>
      <c r="AA18" s="31">
        <f t="shared" ref="AA18" si="18">AA7/Z7-1</f>
        <v>-1</v>
      </c>
      <c r="AB18" s="31" t="e">
        <f t="shared" ref="AB18" si="19">AB7/AA7-1</f>
        <v>#DIV/0!</v>
      </c>
      <c r="AC18" s="31" t="e">
        <f t="shared" ref="AC18" si="20">AC7/AB7-1</f>
        <v>#DIV/0!</v>
      </c>
    </row>
    <row r="19" spans="1:31" x14ac:dyDescent="0.25">
      <c r="A19" s="1" t="s">
        <v>172</v>
      </c>
      <c r="B19" s="62"/>
      <c r="C19" s="62">
        <f>C7-B7</f>
        <v>2225000</v>
      </c>
      <c r="D19" s="62">
        <f t="shared" ref="D19:Y19" si="21">D7-C7</f>
        <v>2154000</v>
      </c>
      <c r="E19" s="62">
        <f t="shared" si="21"/>
        <v>5154000</v>
      </c>
      <c r="F19" s="62">
        <f t="shared" si="21"/>
        <v>12111000</v>
      </c>
      <c r="G19" s="62">
        <f t="shared" si="21"/>
        <v>6726000</v>
      </c>
      <c r="H19" s="62">
        <f t="shared" si="21"/>
        <v>3140000</v>
      </c>
      <c r="I19" s="62">
        <f t="shared" si="21"/>
        <v>10616000</v>
      </c>
      <c r="J19" s="62">
        <f t="shared" si="21"/>
        <v>-887000</v>
      </c>
      <c r="K19" s="62">
        <f t="shared" si="21"/>
        <v>3331000</v>
      </c>
      <c r="L19" s="62">
        <f t="shared" si="21"/>
        <v>2464000</v>
      </c>
      <c r="M19" s="62">
        <f t="shared" si="21"/>
        <v>4051000</v>
      </c>
      <c r="N19" s="62">
        <f t="shared" si="21"/>
        <v>4601000</v>
      </c>
      <c r="O19" s="62">
        <f t="shared" si="21"/>
        <v>2776000</v>
      </c>
      <c r="P19" s="62">
        <f t="shared" si="21"/>
        <v>3229000</v>
      </c>
      <c r="Q19" s="62">
        <f t="shared" si="21"/>
        <v>6230000</v>
      </c>
      <c r="R19" s="62">
        <f t="shared" si="21"/>
        <v>7916000</v>
      </c>
      <c r="S19" s="62">
        <f t="shared" si="21"/>
        <v>15974000</v>
      </c>
      <c r="T19" s="62">
        <f t="shared" si="21"/>
        <v>9302000</v>
      </c>
      <c r="U19" s="62">
        <f t="shared" si="21"/>
        <v>11714000</v>
      </c>
      <c r="V19" s="62">
        <f t="shared" si="21"/>
        <v>12599000</v>
      </c>
      <c r="W19" s="62">
        <f t="shared" si="21"/>
        <v>10546000</v>
      </c>
      <c r="X19" s="62">
        <f t="shared" si="21"/>
        <v>8488000</v>
      </c>
      <c r="Y19" s="62">
        <f t="shared" si="21"/>
        <v>6871000</v>
      </c>
      <c r="Z19" s="62">
        <f t="shared" ref="Z19" si="22">Z7-Y7</f>
        <v>21259000</v>
      </c>
      <c r="AA19" s="62">
        <f t="shared" ref="AA19" si="23">AA7-Z7</f>
        <v>-226763000</v>
      </c>
      <c r="AB19" s="62">
        <f t="shared" ref="AB19" si="24">AB7-AA7</f>
        <v>0</v>
      </c>
      <c r="AC19" s="62">
        <f t="shared" ref="AC19" si="25">AC7-AB7</f>
        <v>0</v>
      </c>
    </row>
    <row r="20" spans="1:31" x14ac:dyDescent="0.25">
      <c r="A20" s="1" t="s">
        <v>174</v>
      </c>
      <c r="B20" s="31"/>
      <c r="C20" s="31"/>
      <c r="D20" s="31"/>
      <c r="E20" s="31"/>
      <c r="F20" s="31">
        <f>F7/B7-1</f>
        <v>0.39953482362062287</v>
      </c>
      <c r="G20" s="31">
        <f t="shared" ref="G20:Y20" si="26">G7/C7-1</f>
        <v>0.46358026880385839</v>
      </c>
      <c r="H20" s="31">
        <f t="shared" si="26"/>
        <v>0.46336589698046171</v>
      </c>
      <c r="I20" s="31">
        <f t="shared" si="26"/>
        <v>0.51161586035852191</v>
      </c>
      <c r="J20" s="31">
        <f t="shared" si="26"/>
        <v>0.25845127082316632</v>
      </c>
      <c r="K20" s="31">
        <f t="shared" si="26"/>
        <v>0.19626134257296202</v>
      </c>
      <c r="L20" s="31">
        <f t="shared" si="26"/>
        <v>0.18117946383763406</v>
      </c>
      <c r="M20" s="31">
        <f t="shared" si="26"/>
        <v>9.3033157145972378E-2</v>
      </c>
      <c r="N20" s="31">
        <f t="shared" si="26"/>
        <v>0.15141701253511086</v>
      </c>
      <c r="O20" s="31">
        <f t="shared" si="26"/>
        <v>0.14068845386508411</v>
      </c>
      <c r="P20" s="31">
        <f t="shared" si="26"/>
        <v>0.14482199847836608</v>
      </c>
      <c r="Q20" s="31">
        <f t="shared" si="26"/>
        <v>0.15994983754203962</v>
      </c>
      <c r="R20" s="31">
        <f t="shared" si="26"/>
        <v>0.18342602790850093</v>
      </c>
      <c r="S20" s="31">
        <f t="shared" si="26"/>
        <v>0.29608025924446224</v>
      </c>
      <c r="T20" s="31">
        <f t="shared" si="26"/>
        <v>0.34024373403300423</v>
      </c>
      <c r="U20" s="31">
        <f t="shared" si="26"/>
        <v>0.36779858142087241</v>
      </c>
      <c r="V20" s="31">
        <f t="shared" si="26"/>
        <v>0.38142450580724563</v>
      </c>
      <c r="W20" s="31">
        <f t="shared" si="26"/>
        <v>0.30250575405523894</v>
      </c>
      <c r="X20" s="31">
        <f t="shared" si="26"/>
        <v>0.27914300065685249</v>
      </c>
      <c r="Y20" s="31">
        <f t="shared" si="26"/>
        <v>0.23056287425149691</v>
      </c>
      <c r="Z20" s="31">
        <f t="shared" ref="Z20" si="27">Z7/V7-1</f>
        <v>0.26260725282434749</v>
      </c>
      <c r="AA20" s="31">
        <f t="shared" ref="AA20" si="28">AA7/W7-1</f>
        <v>-1</v>
      </c>
      <c r="AB20" s="31">
        <f t="shared" ref="AB20" si="29">AB7/X7-1</f>
        <v>-1</v>
      </c>
      <c r="AC20" s="31">
        <f t="shared" ref="AC20" si="30">AC7/Y7-1</f>
        <v>-1</v>
      </c>
    </row>
    <row r="21" spans="1:31" x14ac:dyDescent="0.25">
      <c r="A21" s="1" t="s">
        <v>173</v>
      </c>
      <c r="B21" s="62"/>
      <c r="C21" s="62"/>
      <c r="D21" s="62"/>
      <c r="E21" s="62"/>
      <c r="F21" s="62">
        <f>F7-B7</f>
        <v>21644000</v>
      </c>
      <c r="G21" s="62">
        <f t="shared" ref="G21:Y21" si="31">G7-C7</f>
        <v>26145000</v>
      </c>
      <c r="H21" s="62">
        <f t="shared" si="31"/>
        <v>27131000</v>
      </c>
      <c r="I21" s="62">
        <f t="shared" si="31"/>
        <v>32593000</v>
      </c>
      <c r="J21" s="62">
        <f t="shared" si="31"/>
        <v>19595000</v>
      </c>
      <c r="K21" s="62">
        <f t="shared" si="31"/>
        <v>16200000</v>
      </c>
      <c r="L21" s="62">
        <f t="shared" si="31"/>
        <v>15524000</v>
      </c>
      <c r="M21" s="62">
        <f t="shared" si="31"/>
        <v>8959000</v>
      </c>
      <c r="N21" s="62">
        <f t="shared" si="31"/>
        <v>14447000</v>
      </c>
      <c r="O21" s="62">
        <f t="shared" si="31"/>
        <v>13892000</v>
      </c>
      <c r="P21" s="62">
        <f t="shared" si="31"/>
        <v>14657000</v>
      </c>
      <c r="Q21" s="62">
        <f t="shared" si="31"/>
        <v>16836000</v>
      </c>
      <c r="R21" s="62">
        <f t="shared" si="31"/>
        <v>20151000</v>
      </c>
      <c r="S21" s="62">
        <f t="shared" si="31"/>
        <v>33349000</v>
      </c>
      <c r="T21" s="62">
        <f t="shared" si="31"/>
        <v>39422000</v>
      </c>
      <c r="U21" s="62">
        <f t="shared" si="31"/>
        <v>44906000</v>
      </c>
      <c r="V21" s="62">
        <f t="shared" si="31"/>
        <v>49589000</v>
      </c>
      <c r="W21" s="62">
        <f t="shared" si="31"/>
        <v>44161000</v>
      </c>
      <c r="X21" s="62">
        <f t="shared" si="31"/>
        <v>43347000</v>
      </c>
      <c r="Y21" s="62">
        <f t="shared" si="31"/>
        <v>38504000</v>
      </c>
      <c r="Z21" s="62">
        <f t="shared" ref="Z21" si="32">Z7-V7</f>
        <v>47164000</v>
      </c>
      <c r="AA21" s="62">
        <f t="shared" ref="AA21" si="33">AA7-W7</f>
        <v>-190145000</v>
      </c>
      <c r="AB21" s="62">
        <f t="shared" ref="AB21" si="34">AB7-X7</f>
        <v>-198633000</v>
      </c>
      <c r="AC21" s="62">
        <f t="shared" ref="AC21" si="35">AC7-Y7</f>
        <v>-205504000</v>
      </c>
    </row>
    <row r="22" spans="1:31" x14ac:dyDescent="0.25">
      <c r="B22" s="35"/>
      <c r="C22" s="35"/>
      <c r="D22" s="35"/>
      <c r="E22" s="35"/>
      <c r="F22" s="35"/>
      <c r="G22" s="35"/>
      <c r="I22" s="35"/>
      <c r="J22" s="35"/>
      <c r="K22" s="35"/>
      <c r="L22" s="35"/>
      <c r="M22" s="35"/>
      <c r="N22" s="35"/>
      <c r="O22" s="35"/>
      <c r="P22" s="35"/>
      <c r="Q22" s="35"/>
    </row>
    <row r="23" spans="1:31" ht="18" thickBot="1" x14ac:dyDescent="0.3"/>
    <row r="24" spans="1:31" ht="22" x14ac:dyDescent="0.3">
      <c r="A24" s="39" t="s">
        <v>71</v>
      </c>
      <c r="B24" s="40">
        <v>2016</v>
      </c>
      <c r="C24" s="41"/>
      <c r="D24" s="41"/>
      <c r="E24" s="42"/>
      <c r="F24" s="40">
        <v>2017</v>
      </c>
      <c r="G24" s="41"/>
      <c r="H24" s="41"/>
      <c r="I24" s="42"/>
      <c r="J24" s="40">
        <v>2018</v>
      </c>
      <c r="K24" s="41"/>
      <c r="L24" s="41"/>
      <c r="M24" s="42"/>
      <c r="N24" s="40">
        <v>2019</v>
      </c>
      <c r="O24" s="41"/>
      <c r="P24" s="41"/>
      <c r="Q24" s="42"/>
      <c r="R24" s="40">
        <v>2020</v>
      </c>
      <c r="S24" s="41"/>
      <c r="T24" s="41"/>
      <c r="U24" s="42"/>
      <c r="V24" s="40">
        <v>2021</v>
      </c>
      <c r="W24" s="41"/>
      <c r="X24" s="41"/>
      <c r="Y24" s="42"/>
      <c r="Z24" s="40">
        <v>2022</v>
      </c>
      <c r="AA24" s="41"/>
      <c r="AB24" s="41"/>
      <c r="AC24" s="42"/>
    </row>
    <row r="25" spans="1:31" ht="18" thickBot="1" x14ac:dyDescent="0.3">
      <c r="B25" s="63" t="s">
        <v>2</v>
      </c>
      <c r="C25" s="64" t="s">
        <v>3</v>
      </c>
      <c r="D25" s="64" t="s">
        <v>0</v>
      </c>
      <c r="E25" s="65" t="s">
        <v>1</v>
      </c>
      <c r="F25" s="63" t="s">
        <v>2</v>
      </c>
      <c r="G25" s="64" t="s">
        <v>3</v>
      </c>
      <c r="H25" s="64" t="s">
        <v>0</v>
      </c>
      <c r="I25" s="65" t="s">
        <v>1</v>
      </c>
      <c r="J25" s="63" t="s">
        <v>2</v>
      </c>
      <c r="K25" s="64" t="s">
        <v>3</v>
      </c>
      <c r="L25" s="64" t="s">
        <v>0</v>
      </c>
      <c r="M25" s="65" t="s">
        <v>1</v>
      </c>
      <c r="N25" s="63" t="s">
        <v>2</v>
      </c>
      <c r="O25" s="64" t="s">
        <v>3</v>
      </c>
      <c r="P25" s="64" t="s">
        <v>0</v>
      </c>
      <c r="Q25" s="65" t="s">
        <v>1</v>
      </c>
      <c r="R25" s="63" t="s">
        <v>2</v>
      </c>
      <c r="S25" s="64" t="s">
        <v>3</v>
      </c>
      <c r="T25" s="64" t="s">
        <v>0</v>
      </c>
      <c r="U25" s="65" t="s">
        <v>1</v>
      </c>
      <c r="V25" s="43" t="s">
        <v>2</v>
      </c>
      <c r="W25" s="44" t="s">
        <v>3</v>
      </c>
      <c r="X25" s="44" t="s">
        <v>0</v>
      </c>
      <c r="Y25" s="45" t="s">
        <v>1</v>
      </c>
      <c r="Z25" s="43" t="s">
        <v>2</v>
      </c>
      <c r="AA25" s="44" t="s">
        <v>3</v>
      </c>
      <c r="AB25" s="44" t="s">
        <v>0</v>
      </c>
      <c r="AC25" s="45" t="s">
        <v>1</v>
      </c>
    </row>
    <row r="26" spans="1:31" x14ac:dyDescent="0.25">
      <c r="A26" s="1" t="s">
        <v>102</v>
      </c>
      <c r="B26" s="66">
        <v>1161000</v>
      </c>
      <c r="C26" s="67">
        <v>1212000</v>
      </c>
      <c r="D26" s="67">
        <v>1332000</v>
      </c>
      <c r="E26" s="68">
        <v>1608000</v>
      </c>
      <c r="F26" s="66">
        <v>1916000</v>
      </c>
      <c r="G26" s="67">
        <v>2027000</v>
      </c>
      <c r="H26" s="67">
        <v>2132000</v>
      </c>
      <c r="I26" s="68">
        <v>2231000</v>
      </c>
      <c r="J26" s="66">
        <v>2330000</v>
      </c>
      <c r="K26" s="67">
        <v>2398000</v>
      </c>
      <c r="L26" s="67">
        <v>2541000</v>
      </c>
      <c r="M26" s="68">
        <v>2713000</v>
      </c>
      <c r="N26" s="66">
        <v>2857000</v>
      </c>
      <c r="O26" s="67">
        <v>2988000</v>
      </c>
      <c r="P26" s="67">
        <v>3197000</v>
      </c>
      <c r="Q26" s="67">
        <v>3429000</v>
      </c>
      <c r="R26" s="66">
        <v>3897000</v>
      </c>
      <c r="S26" s="67">
        <v>4390000</v>
      </c>
      <c r="T26" s="67">
        <v>4665000</v>
      </c>
      <c r="U26" s="68">
        <v>5090000</v>
      </c>
      <c r="V26" s="66">
        <v>5257000</v>
      </c>
      <c r="W26" s="67">
        <v>5334000</v>
      </c>
      <c r="X26" s="67">
        <v>5654000</v>
      </c>
      <c r="Y26" s="68">
        <v>5867000</v>
      </c>
      <c r="Z26" s="66"/>
      <c r="AA26" s="67"/>
      <c r="AB26" s="67"/>
      <c r="AC26" s="68"/>
      <c r="AD26" s="49">
        <f>V26/B26-1</f>
        <v>3.5279931093884578</v>
      </c>
      <c r="AE26" s="1" t="s">
        <v>160</v>
      </c>
    </row>
    <row r="27" spans="1:31" ht="18" thickBot="1" x14ac:dyDescent="0.3">
      <c r="A27" s="1" t="s">
        <v>103</v>
      </c>
      <c r="B27" s="69">
        <v>196000</v>
      </c>
      <c r="C27" s="70">
        <v>212000</v>
      </c>
      <c r="D27" s="70">
        <v>225000</v>
      </c>
      <c r="E27" s="71">
        <v>245000</v>
      </c>
      <c r="F27" s="69">
        <v>285000</v>
      </c>
      <c r="G27" s="70">
        <v>306000</v>
      </c>
      <c r="H27" s="70">
        <v>355000</v>
      </c>
      <c r="I27" s="71">
        <v>413000</v>
      </c>
      <c r="J27" s="69">
        <v>453000</v>
      </c>
      <c r="K27" s="70">
        <v>494000</v>
      </c>
      <c r="L27" s="70">
        <v>554000</v>
      </c>
      <c r="M27" s="71">
        <v>647000</v>
      </c>
      <c r="N27" s="69">
        <v>726000</v>
      </c>
      <c r="O27" s="70">
        <v>792000</v>
      </c>
      <c r="P27" s="70">
        <v>856000</v>
      </c>
      <c r="Q27" s="70">
        <v>966000</v>
      </c>
      <c r="R27" s="69">
        <v>1104000</v>
      </c>
      <c r="S27" s="70">
        <v>1280000</v>
      </c>
      <c r="T27" s="70">
        <v>1398000</v>
      </c>
      <c r="U27" s="71">
        <v>1600000</v>
      </c>
      <c r="V27" s="72">
        <v>1734000</v>
      </c>
      <c r="W27" s="73">
        <v>1799000</v>
      </c>
      <c r="X27" s="73">
        <v>1934000</v>
      </c>
      <c r="Y27" s="74">
        <v>2138000</v>
      </c>
      <c r="Z27" s="72"/>
      <c r="AA27" s="73"/>
      <c r="AB27" s="73"/>
      <c r="AC27" s="74"/>
      <c r="AD27" s="49">
        <f>V27/B27-1</f>
        <v>7.8469387755102034</v>
      </c>
      <c r="AE27" s="1" t="s">
        <v>160</v>
      </c>
    </row>
    <row r="28" spans="1:31" ht="18" thickBot="1" x14ac:dyDescent="0.3">
      <c r="A28" s="10" t="s">
        <v>175</v>
      </c>
      <c r="B28" s="75">
        <f>SUM(B26:B27)</f>
        <v>1357000</v>
      </c>
      <c r="C28" s="76">
        <f t="shared" ref="C28:S28" si="36">SUM(C26:C27)</f>
        <v>1424000</v>
      </c>
      <c r="D28" s="76">
        <f t="shared" si="36"/>
        <v>1557000</v>
      </c>
      <c r="E28" s="77">
        <f t="shared" si="36"/>
        <v>1853000</v>
      </c>
      <c r="F28" s="75">
        <f t="shared" si="36"/>
        <v>2201000</v>
      </c>
      <c r="G28" s="76">
        <f t="shared" si="36"/>
        <v>2333000</v>
      </c>
      <c r="H28" s="76">
        <f t="shared" si="36"/>
        <v>2487000</v>
      </c>
      <c r="I28" s="77">
        <f t="shared" si="36"/>
        <v>2644000</v>
      </c>
      <c r="J28" s="75">
        <f t="shared" si="36"/>
        <v>2783000</v>
      </c>
      <c r="K28" s="76">
        <f t="shared" si="36"/>
        <v>2892000</v>
      </c>
      <c r="L28" s="76">
        <f t="shared" si="36"/>
        <v>3095000</v>
      </c>
      <c r="M28" s="77">
        <f t="shared" si="36"/>
        <v>3360000</v>
      </c>
      <c r="N28" s="75">
        <f t="shared" si="36"/>
        <v>3583000</v>
      </c>
      <c r="O28" s="76">
        <f t="shared" si="36"/>
        <v>3780000</v>
      </c>
      <c r="P28" s="76">
        <f t="shared" si="36"/>
        <v>4053000</v>
      </c>
      <c r="Q28" s="77">
        <f t="shared" si="36"/>
        <v>4395000</v>
      </c>
      <c r="R28" s="75">
        <f t="shared" si="36"/>
        <v>5001000</v>
      </c>
      <c r="S28" s="76">
        <f t="shared" si="36"/>
        <v>5670000</v>
      </c>
      <c r="T28" s="76">
        <f t="shared" ref="T28:Y28" si="37">SUM(T26:T27)</f>
        <v>6063000</v>
      </c>
      <c r="U28" s="77">
        <f t="shared" si="37"/>
        <v>6690000</v>
      </c>
      <c r="V28" s="75">
        <f t="shared" si="37"/>
        <v>6991000</v>
      </c>
      <c r="W28" s="76">
        <f t="shared" si="37"/>
        <v>7133000</v>
      </c>
      <c r="X28" s="76">
        <f t="shared" si="37"/>
        <v>7588000</v>
      </c>
      <c r="Y28" s="77">
        <f t="shared" si="37"/>
        <v>8005000</v>
      </c>
      <c r="Z28" s="75">
        <v>9620000</v>
      </c>
      <c r="AA28" s="76">
        <f t="shared" ref="AA28:AC28" si="38">SUM(AA26:AA27)</f>
        <v>0</v>
      </c>
      <c r="AB28" s="76">
        <f t="shared" si="38"/>
        <v>0</v>
      </c>
      <c r="AC28" s="77">
        <f t="shared" si="38"/>
        <v>0</v>
      </c>
      <c r="AD28" s="49">
        <f>V28/B28-1</f>
        <v>4.1518054532056006</v>
      </c>
      <c r="AE28" s="1" t="s">
        <v>160</v>
      </c>
    </row>
    <row r="29" spans="1:31" x14ac:dyDescent="0.2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49"/>
    </row>
    <row r="30" spans="1:31" x14ac:dyDescent="0.25">
      <c r="A30" s="1" t="s">
        <v>164</v>
      </c>
      <c r="B30" s="31"/>
      <c r="C30" s="31">
        <f t="shared" ref="C30:Y30" si="39">C26/B26-1</f>
        <v>4.3927648578811374E-2</v>
      </c>
      <c r="D30" s="31">
        <f t="shared" si="39"/>
        <v>9.9009900990099098E-2</v>
      </c>
      <c r="E30" s="31">
        <f t="shared" si="39"/>
        <v>0.20720720720720731</v>
      </c>
      <c r="F30" s="31">
        <f t="shared" si="39"/>
        <v>0.191542288557214</v>
      </c>
      <c r="G30" s="31">
        <f t="shared" si="39"/>
        <v>5.7933194154488499E-2</v>
      </c>
      <c r="H30" s="31">
        <f t="shared" si="39"/>
        <v>5.1800690675875671E-2</v>
      </c>
      <c r="I30" s="31">
        <f t="shared" si="39"/>
        <v>4.6435272045028064E-2</v>
      </c>
      <c r="J30" s="31">
        <f t="shared" si="39"/>
        <v>4.4374719856566491E-2</v>
      </c>
      <c r="K30" s="31">
        <f t="shared" si="39"/>
        <v>2.9184549356223277E-2</v>
      </c>
      <c r="L30" s="31">
        <f t="shared" si="39"/>
        <v>5.9633027522935755E-2</v>
      </c>
      <c r="M30" s="31">
        <f t="shared" si="39"/>
        <v>6.7689885871704103E-2</v>
      </c>
      <c r="N30" s="31">
        <f t="shared" si="39"/>
        <v>5.3077773682270513E-2</v>
      </c>
      <c r="O30" s="31">
        <f t="shared" si="39"/>
        <v>4.5852292614630752E-2</v>
      </c>
      <c r="P30" s="31">
        <f t="shared" si="39"/>
        <v>6.994645247657294E-2</v>
      </c>
      <c r="Q30" s="31">
        <f t="shared" si="39"/>
        <v>7.2568032530497373E-2</v>
      </c>
      <c r="R30" s="31">
        <f t="shared" si="39"/>
        <v>0.13648293963254599</v>
      </c>
      <c r="S30" s="31">
        <f t="shared" si="39"/>
        <v>0.12650756992558376</v>
      </c>
      <c r="T30" s="31">
        <f t="shared" si="39"/>
        <v>6.2642369020501132E-2</v>
      </c>
      <c r="U30" s="31">
        <f t="shared" si="39"/>
        <v>9.1103965702036493E-2</v>
      </c>
      <c r="V30" s="31">
        <f t="shared" si="39"/>
        <v>3.2809430255402727E-2</v>
      </c>
      <c r="W30" s="31">
        <f t="shared" si="39"/>
        <v>1.464713715046595E-2</v>
      </c>
      <c r="X30" s="31">
        <f t="shared" si="39"/>
        <v>5.9992500937382731E-2</v>
      </c>
      <c r="Y30" s="31">
        <f t="shared" si="39"/>
        <v>3.7672444287230267E-2</v>
      </c>
      <c r="Z30" s="31"/>
      <c r="AA30" s="31"/>
      <c r="AB30" s="31"/>
      <c r="AC30" s="31"/>
      <c r="AD30" s="49"/>
    </row>
    <row r="31" spans="1:31" x14ac:dyDescent="0.25">
      <c r="A31" s="1" t="s">
        <v>163</v>
      </c>
      <c r="B31" s="78"/>
      <c r="C31" s="78">
        <f t="shared" ref="C31:U31" si="40">C26-B26</f>
        <v>51000</v>
      </c>
      <c r="D31" s="78">
        <f t="shared" si="40"/>
        <v>120000</v>
      </c>
      <c r="E31" s="78">
        <f t="shared" si="40"/>
        <v>276000</v>
      </c>
      <c r="F31" s="78">
        <f t="shared" si="40"/>
        <v>308000</v>
      </c>
      <c r="G31" s="78">
        <f t="shared" si="40"/>
        <v>111000</v>
      </c>
      <c r="H31" s="78">
        <f t="shared" si="40"/>
        <v>105000</v>
      </c>
      <c r="I31" s="78">
        <f t="shared" si="40"/>
        <v>99000</v>
      </c>
      <c r="J31" s="78">
        <f t="shared" si="40"/>
        <v>99000</v>
      </c>
      <c r="K31" s="78">
        <f t="shared" si="40"/>
        <v>68000</v>
      </c>
      <c r="L31" s="78">
        <f t="shared" si="40"/>
        <v>143000</v>
      </c>
      <c r="M31" s="78">
        <f t="shared" si="40"/>
        <v>172000</v>
      </c>
      <c r="N31" s="78">
        <f t="shared" si="40"/>
        <v>144000</v>
      </c>
      <c r="O31" s="78">
        <f t="shared" si="40"/>
        <v>131000</v>
      </c>
      <c r="P31" s="78">
        <f t="shared" si="40"/>
        <v>209000</v>
      </c>
      <c r="Q31" s="78">
        <f t="shared" si="40"/>
        <v>232000</v>
      </c>
      <c r="R31" s="78">
        <f t="shared" si="40"/>
        <v>468000</v>
      </c>
      <c r="S31" s="78">
        <f t="shared" si="40"/>
        <v>493000</v>
      </c>
      <c r="T31" s="78">
        <f t="shared" si="40"/>
        <v>275000</v>
      </c>
      <c r="U31" s="78">
        <f t="shared" si="40"/>
        <v>425000</v>
      </c>
      <c r="V31" s="78">
        <f>V26-U26</f>
        <v>167000</v>
      </c>
      <c r="W31" s="78">
        <f>W26-V26</f>
        <v>77000</v>
      </c>
      <c r="X31" s="78">
        <f>X26-W26</f>
        <v>320000</v>
      </c>
      <c r="Y31" s="78">
        <f>Y26-X26</f>
        <v>213000</v>
      </c>
      <c r="Z31" s="78"/>
      <c r="AA31" s="78"/>
      <c r="AB31" s="78"/>
      <c r="AC31" s="78"/>
      <c r="AD31" s="49"/>
    </row>
    <row r="32" spans="1:31" x14ac:dyDescent="0.25">
      <c r="A32" s="1" t="s">
        <v>165</v>
      </c>
      <c r="B32" s="31"/>
      <c r="C32" s="31"/>
      <c r="D32" s="31"/>
      <c r="E32" s="31"/>
      <c r="F32" s="31">
        <f t="shared" ref="F32:Y32" si="41">F26/B26-1</f>
        <v>0.65030146425495272</v>
      </c>
      <c r="G32" s="31">
        <f t="shared" si="41"/>
        <v>0.67244224422442245</v>
      </c>
      <c r="H32" s="31">
        <f t="shared" si="41"/>
        <v>0.60060060060060061</v>
      </c>
      <c r="I32" s="31">
        <f t="shared" si="41"/>
        <v>0.38743781094527363</v>
      </c>
      <c r="J32" s="31">
        <f t="shared" si="41"/>
        <v>0.21607515657620047</v>
      </c>
      <c r="K32" s="31">
        <f t="shared" si="41"/>
        <v>0.18302910705476072</v>
      </c>
      <c r="L32" s="31">
        <f t="shared" si="41"/>
        <v>0.19183864915572224</v>
      </c>
      <c r="M32" s="31">
        <f t="shared" si="41"/>
        <v>0.21604661586732399</v>
      </c>
      <c r="N32" s="31">
        <f t="shared" si="41"/>
        <v>0.22618025751072968</v>
      </c>
      <c r="O32" s="31">
        <f t="shared" si="41"/>
        <v>0.24603836530442025</v>
      </c>
      <c r="P32" s="31">
        <f t="shared" si="41"/>
        <v>0.25816607634789457</v>
      </c>
      <c r="Q32" s="31">
        <f t="shared" si="41"/>
        <v>0.2639144858090674</v>
      </c>
      <c r="R32" s="31">
        <f t="shared" si="41"/>
        <v>0.36401820091004544</v>
      </c>
      <c r="S32" s="31">
        <f t="shared" si="41"/>
        <v>0.4692101740294512</v>
      </c>
      <c r="T32" s="31">
        <f t="shared" si="41"/>
        <v>0.4591804817015952</v>
      </c>
      <c r="U32" s="31">
        <f t="shared" si="41"/>
        <v>0.4843977836103821</v>
      </c>
      <c r="V32" s="31">
        <f t="shared" si="41"/>
        <v>0.3489863997947138</v>
      </c>
      <c r="W32" s="31">
        <f t="shared" si="41"/>
        <v>0.21503416856492019</v>
      </c>
      <c r="X32" s="31">
        <f t="shared" si="41"/>
        <v>0.21200428724544484</v>
      </c>
      <c r="Y32" s="31">
        <f t="shared" si="41"/>
        <v>0.15265225933202364</v>
      </c>
      <c r="Z32" s="31"/>
      <c r="AA32" s="31"/>
      <c r="AB32" s="31"/>
      <c r="AC32" s="31"/>
      <c r="AD32" s="49"/>
    </row>
    <row r="33" spans="1:30" x14ac:dyDescent="0.25">
      <c r="A33" s="1" t="s">
        <v>166</v>
      </c>
      <c r="B33" s="78"/>
      <c r="C33" s="78"/>
      <c r="D33" s="78"/>
      <c r="E33" s="78"/>
      <c r="F33" s="78">
        <f t="shared" ref="F33:Y33" si="42">F26-B26</f>
        <v>755000</v>
      </c>
      <c r="G33" s="78">
        <f t="shared" si="42"/>
        <v>815000</v>
      </c>
      <c r="H33" s="78">
        <f t="shared" si="42"/>
        <v>800000</v>
      </c>
      <c r="I33" s="78">
        <f t="shared" si="42"/>
        <v>623000</v>
      </c>
      <c r="J33" s="78">
        <f t="shared" si="42"/>
        <v>414000</v>
      </c>
      <c r="K33" s="78">
        <f t="shared" si="42"/>
        <v>371000</v>
      </c>
      <c r="L33" s="78">
        <f t="shared" si="42"/>
        <v>409000</v>
      </c>
      <c r="M33" s="78">
        <f t="shared" si="42"/>
        <v>482000</v>
      </c>
      <c r="N33" s="78">
        <f t="shared" si="42"/>
        <v>527000</v>
      </c>
      <c r="O33" s="78">
        <f t="shared" si="42"/>
        <v>590000</v>
      </c>
      <c r="P33" s="78">
        <f t="shared" si="42"/>
        <v>656000</v>
      </c>
      <c r="Q33" s="78">
        <f t="shared" si="42"/>
        <v>716000</v>
      </c>
      <c r="R33" s="78">
        <f t="shared" si="42"/>
        <v>1040000</v>
      </c>
      <c r="S33" s="78">
        <f t="shared" si="42"/>
        <v>1402000</v>
      </c>
      <c r="T33" s="78">
        <f t="shared" si="42"/>
        <v>1468000</v>
      </c>
      <c r="U33" s="78">
        <f t="shared" si="42"/>
        <v>1661000</v>
      </c>
      <c r="V33" s="78">
        <f t="shared" si="42"/>
        <v>1360000</v>
      </c>
      <c r="W33" s="78">
        <f t="shared" si="42"/>
        <v>944000</v>
      </c>
      <c r="X33" s="78">
        <f t="shared" si="42"/>
        <v>989000</v>
      </c>
      <c r="Y33" s="78">
        <f t="shared" si="42"/>
        <v>777000</v>
      </c>
      <c r="Z33" s="78"/>
      <c r="AA33" s="78"/>
      <c r="AB33" s="78"/>
      <c r="AC33" s="78"/>
      <c r="AD33" s="49"/>
    </row>
    <row r="34" spans="1:30" x14ac:dyDescent="0.25">
      <c r="A34" s="1" t="s">
        <v>167</v>
      </c>
      <c r="B34" s="31"/>
      <c r="C34" s="31">
        <f t="shared" ref="C34:Y34" si="43">C27/B27-1</f>
        <v>8.163265306122458E-2</v>
      </c>
      <c r="D34" s="31">
        <f t="shared" si="43"/>
        <v>6.1320754716981174E-2</v>
      </c>
      <c r="E34" s="31">
        <f t="shared" si="43"/>
        <v>8.8888888888888795E-2</v>
      </c>
      <c r="F34" s="31">
        <f t="shared" si="43"/>
        <v>0.16326530612244894</v>
      </c>
      <c r="G34" s="31">
        <f t="shared" si="43"/>
        <v>7.3684210526315796E-2</v>
      </c>
      <c r="H34" s="31">
        <f t="shared" si="43"/>
        <v>0.16013071895424846</v>
      </c>
      <c r="I34" s="31">
        <f t="shared" si="43"/>
        <v>0.16338028169014085</v>
      </c>
      <c r="J34" s="31">
        <f t="shared" si="43"/>
        <v>9.6852300242130651E-2</v>
      </c>
      <c r="K34" s="31">
        <f t="shared" si="43"/>
        <v>9.0507726269315691E-2</v>
      </c>
      <c r="L34" s="31">
        <f t="shared" si="43"/>
        <v>0.12145748987854255</v>
      </c>
      <c r="M34" s="31">
        <f t="shared" si="43"/>
        <v>0.16787003610108298</v>
      </c>
      <c r="N34" s="31">
        <f t="shared" si="43"/>
        <v>0.12210200927357029</v>
      </c>
      <c r="O34" s="31">
        <f t="shared" si="43"/>
        <v>9.0909090909090828E-2</v>
      </c>
      <c r="P34" s="31">
        <f t="shared" si="43"/>
        <v>8.0808080808080884E-2</v>
      </c>
      <c r="Q34" s="31">
        <f t="shared" si="43"/>
        <v>0.12850467289719636</v>
      </c>
      <c r="R34" s="31">
        <f t="shared" si="43"/>
        <v>0.14285714285714279</v>
      </c>
      <c r="S34" s="31">
        <f t="shared" si="43"/>
        <v>0.15942028985507251</v>
      </c>
      <c r="T34" s="31">
        <f t="shared" si="43"/>
        <v>9.2187500000000089E-2</v>
      </c>
      <c r="U34" s="31">
        <f t="shared" si="43"/>
        <v>0.14449213161659524</v>
      </c>
      <c r="V34" s="31">
        <f t="shared" si="43"/>
        <v>8.3749999999999991E-2</v>
      </c>
      <c r="W34" s="31">
        <f t="shared" si="43"/>
        <v>3.7485582468281375E-2</v>
      </c>
      <c r="X34" s="31">
        <f t="shared" si="43"/>
        <v>7.5041689827682001E-2</v>
      </c>
      <c r="Y34" s="31">
        <f t="shared" si="43"/>
        <v>0.10548086866597717</v>
      </c>
      <c r="Z34" s="31"/>
      <c r="AA34" s="31"/>
      <c r="AB34" s="31"/>
      <c r="AC34" s="31"/>
      <c r="AD34" s="49"/>
    </row>
    <row r="35" spans="1:30" x14ac:dyDescent="0.25">
      <c r="A35" s="1" t="s">
        <v>168</v>
      </c>
      <c r="B35" s="78"/>
      <c r="C35" s="78">
        <f t="shared" ref="C35:Y35" si="44">C27-B27</f>
        <v>16000</v>
      </c>
      <c r="D35" s="78">
        <f t="shared" si="44"/>
        <v>13000</v>
      </c>
      <c r="E35" s="78">
        <f t="shared" si="44"/>
        <v>20000</v>
      </c>
      <c r="F35" s="78">
        <f t="shared" si="44"/>
        <v>40000</v>
      </c>
      <c r="G35" s="78">
        <f t="shared" si="44"/>
        <v>21000</v>
      </c>
      <c r="H35" s="78">
        <f t="shared" si="44"/>
        <v>49000</v>
      </c>
      <c r="I35" s="78">
        <f t="shared" si="44"/>
        <v>58000</v>
      </c>
      <c r="J35" s="78">
        <f t="shared" si="44"/>
        <v>40000</v>
      </c>
      <c r="K35" s="78">
        <f t="shared" si="44"/>
        <v>41000</v>
      </c>
      <c r="L35" s="78">
        <f t="shared" si="44"/>
        <v>60000</v>
      </c>
      <c r="M35" s="78">
        <f t="shared" si="44"/>
        <v>93000</v>
      </c>
      <c r="N35" s="78">
        <f t="shared" si="44"/>
        <v>79000</v>
      </c>
      <c r="O35" s="78">
        <f t="shared" si="44"/>
        <v>66000</v>
      </c>
      <c r="P35" s="78">
        <f t="shared" si="44"/>
        <v>64000</v>
      </c>
      <c r="Q35" s="78">
        <f t="shared" si="44"/>
        <v>110000</v>
      </c>
      <c r="R35" s="78">
        <f t="shared" si="44"/>
        <v>138000</v>
      </c>
      <c r="S35" s="78">
        <f t="shared" si="44"/>
        <v>176000</v>
      </c>
      <c r="T35" s="78">
        <f t="shared" si="44"/>
        <v>118000</v>
      </c>
      <c r="U35" s="78">
        <f t="shared" si="44"/>
        <v>202000</v>
      </c>
      <c r="V35" s="78">
        <f t="shared" si="44"/>
        <v>134000</v>
      </c>
      <c r="W35" s="78">
        <f t="shared" si="44"/>
        <v>65000</v>
      </c>
      <c r="X35" s="78">
        <f t="shared" si="44"/>
        <v>135000</v>
      </c>
      <c r="Y35" s="78">
        <f t="shared" si="44"/>
        <v>204000</v>
      </c>
      <c r="Z35" s="78"/>
      <c r="AA35" s="78"/>
      <c r="AB35" s="78"/>
      <c r="AC35" s="78"/>
      <c r="AD35" s="49"/>
    </row>
    <row r="36" spans="1:30" x14ac:dyDescent="0.25">
      <c r="A36" s="1" t="s">
        <v>169</v>
      </c>
      <c r="B36" s="31"/>
      <c r="C36" s="31"/>
      <c r="D36" s="31"/>
      <c r="E36" s="31"/>
      <c r="F36" s="31">
        <f t="shared" ref="F36:Y36" si="45">F27/B27-1</f>
        <v>0.45408163265306123</v>
      </c>
      <c r="G36" s="31">
        <f t="shared" si="45"/>
        <v>0.44339622641509435</v>
      </c>
      <c r="H36" s="31">
        <f t="shared" si="45"/>
        <v>0.57777777777777772</v>
      </c>
      <c r="I36" s="31">
        <f t="shared" si="45"/>
        <v>0.68571428571428572</v>
      </c>
      <c r="J36" s="31">
        <f t="shared" si="45"/>
        <v>0.58947368421052637</v>
      </c>
      <c r="K36" s="31">
        <f t="shared" si="45"/>
        <v>0.6143790849673203</v>
      </c>
      <c r="L36" s="31">
        <f t="shared" si="45"/>
        <v>0.56056338028169006</v>
      </c>
      <c r="M36" s="31">
        <f t="shared" si="45"/>
        <v>0.56658595641646481</v>
      </c>
      <c r="N36" s="31">
        <f t="shared" si="45"/>
        <v>0.60264900662251653</v>
      </c>
      <c r="O36" s="31">
        <f t="shared" si="45"/>
        <v>0.60323886639676116</v>
      </c>
      <c r="P36" s="31">
        <f t="shared" si="45"/>
        <v>0.54512635379061369</v>
      </c>
      <c r="Q36" s="31">
        <f t="shared" si="45"/>
        <v>0.49304482225656887</v>
      </c>
      <c r="R36" s="31">
        <f t="shared" si="45"/>
        <v>0.52066115702479343</v>
      </c>
      <c r="S36" s="31">
        <f t="shared" si="45"/>
        <v>0.61616161616161613</v>
      </c>
      <c r="T36" s="31">
        <f t="shared" si="45"/>
        <v>0.63317757009345788</v>
      </c>
      <c r="U36" s="31">
        <f t="shared" si="45"/>
        <v>0.65631469979296075</v>
      </c>
      <c r="V36" s="31">
        <f t="shared" si="45"/>
        <v>0.57065217391304346</v>
      </c>
      <c r="W36" s="31">
        <f t="shared" si="45"/>
        <v>0.40546875000000004</v>
      </c>
      <c r="X36" s="31">
        <f t="shared" si="45"/>
        <v>0.38340486409155927</v>
      </c>
      <c r="Y36" s="31">
        <f t="shared" si="45"/>
        <v>0.33624999999999994</v>
      </c>
      <c r="Z36" s="31"/>
      <c r="AA36" s="31"/>
      <c r="AB36" s="31"/>
      <c r="AC36" s="31"/>
      <c r="AD36" s="49"/>
    </row>
    <row r="37" spans="1:30" x14ac:dyDescent="0.25">
      <c r="A37" s="1" t="s">
        <v>170</v>
      </c>
      <c r="B37" s="78"/>
      <c r="C37" s="78"/>
      <c r="D37" s="78"/>
      <c r="E37" s="78"/>
      <c r="F37" s="78">
        <f t="shared" ref="F37:Y37" si="46">F27-B27</f>
        <v>89000</v>
      </c>
      <c r="G37" s="78">
        <f t="shared" si="46"/>
        <v>94000</v>
      </c>
      <c r="H37" s="78">
        <f t="shared" si="46"/>
        <v>130000</v>
      </c>
      <c r="I37" s="78">
        <f t="shared" si="46"/>
        <v>168000</v>
      </c>
      <c r="J37" s="78">
        <f t="shared" si="46"/>
        <v>168000</v>
      </c>
      <c r="K37" s="78">
        <f t="shared" si="46"/>
        <v>188000</v>
      </c>
      <c r="L37" s="78">
        <f t="shared" si="46"/>
        <v>199000</v>
      </c>
      <c r="M37" s="78">
        <f t="shared" si="46"/>
        <v>234000</v>
      </c>
      <c r="N37" s="78">
        <f t="shared" si="46"/>
        <v>273000</v>
      </c>
      <c r="O37" s="78">
        <f t="shared" si="46"/>
        <v>298000</v>
      </c>
      <c r="P37" s="78">
        <f t="shared" si="46"/>
        <v>302000</v>
      </c>
      <c r="Q37" s="78">
        <f t="shared" si="46"/>
        <v>319000</v>
      </c>
      <c r="R37" s="78">
        <f t="shared" si="46"/>
        <v>378000</v>
      </c>
      <c r="S37" s="78">
        <f t="shared" si="46"/>
        <v>488000</v>
      </c>
      <c r="T37" s="78">
        <f t="shared" si="46"/>
        <v>542000</v>
      </c>
      <c r="U37" s="78">
        <f t="shared" si="46"/>
        <v>634000</v>
      </c>
      <c r="V37" s="78">
        <f t="shared" si="46"/>
        <v>630000</v>
      </c>
      <c r="W37" s="78">
        <f t="shared" si="46"/>
        <v>519000</v>
      </c>
      <c r="X37" s="78">
        <f t="shared" si="46"/>
        <v>536000</v>
      </c>
      <c r="Y37" s="78">
        <f t="shared" si="46"/>
        <v>538000</v>
      </c>
      <c r="Z37" s="78"/>
      <c r="AA37" s="78"/>
      <c r="AB37" s="78"/>
      <c r="AC37" s="78"/>
      <c r="AD37" s="49"/>
    </row>
    <row r="38" spans="1:30" x14ac:dyDescent="0.25">
      <c r="A38" s="1" t="s">
        <v>171</v>
      </c>
      <c r="B38" s="31"/>
      <c r="C38" s="31">
        <f t="shared" ref="C38:U38" si="47">C28/B28-1</f>
        <v>4.9373618275607933E-2</v>
      </c>
      <c r="D38" s="31">
        <f t="shared" si="47"/>
        <v>9.3398876404494402E-2</v>
      </c>
      <c r="E38" s="31">
        <f t="shared" si="47"/>
        <v>0.19010918432883761</v>
      </c>
      <c r="F38" s="31">
        <f t="shared" si="47"/>
        <v>0.18780356179168911</v>
      </c>
      <c r="G38" s="31">
        <f t="shared" si="47"/>
        <v>5.9972739663789243E-2</v>
      </c>
      <c r="H38" s="31">
        <f t="shared" si="47"/>
        <v>6.6009429918559848E-2</v>
      </c>
      <c r="I38" s="31">
        <f t="shared" si="47"/>
        <v>6.3128266988339288E-2</v>
      </c>
      <c r="J38" s="31">
        <f t="shared" si="47"/>
        <v>5.2571860816944094E-2</v>
      </c>
      <c r="K38" s="31">
        <f t="shared" si="47"/>
        <v>3.9166367229608312E-2</v>
      </c>
      <c r="L38" s="31">
        <f t="shared" si="47"/>
        <v>7.0193637621023486E-2</v>
      </c>
      <c r="M38" s="31">
        <f t="shared" si="47"/>
        <v>8.5621970920840118E-2</v>
      </c>
      <c r="N38" s="31">
        <f t="shared" si="47"/>
        <v>6.6369047619047716E-2</v>
      </c>
      <c r="O38" s="31">
        <f t="shared" si="47"/>
        <v>5.4981858777560788E-2</v>
      </c>
      <c r="P38" s="31">
        <f t="shared" si="47"/>
        <v>7.2222222222222188E-2</v>
      </c>
      <c r="Q38" s="31">
        <f t="shared" si="47"/>
        <v>8.4381939304219111E-2</v>
      </c>
      <c r="R38" s="31">
        <f t="shared" si="47"/>
        <v>0.13788395904436856</v>
      </c>
      <c r="S38" s="31">
        <f t="shared" si="47"/>
        <v>0.13377324535092971</v>
      </c>
      <c r="T38" s="31">
        <f t="shared" si="47"/>
        <v>6.9312169312169214E-2</v>
      </c>
      <c r="U38" s="31">
        <f t="shared" si="47"/>
        <v>0.10341415141019294</v>
      </c>
      <c r="V38" s="31">
        <f>V28/U28-1</f>
        <v>4.4992526158445401E-2</v>
      </c>
      <c r="W38" s="31">
        <f>W28/V28-1</f>
        <v>2.0311829495065048E-2</v>
      </c>
      <c r="X38" s="31">
        <f>X28/W28-1</f>
        <v>6.3788027477919451E-2</v>
      </c>
      <c r="Y38" s="31">
        <f>Y28/X28-1</f>
        <v>5.4955192409066989E-2</v>
      </c>
      <c r="Z38" s="31">
        <f>Z28/Y28-1</f>
        <v>0.20174890693316683</v>
      </c>
      <c r="AA38" s="31">
        <f>AA28/Z28-1</f>
        <v>-1</v>
      </c>
      <c r="AB38" s="31" t="e">
        <f>AB28/AA28-1</f>
        <v>#DIV/0!</v>
      </c>
      <c r="AC38" s="31" t="e">
        <f>AC28/AB28-1</f>
        <v>#DIV/0!</v>
      </c>
      <c r="AD38" s="49"/>
    </row>
    <row r="39" spans="1:30" x14ac:dyDescent="0.25">
      <c r="A39" s="1" t="s">
        <v>172</v>
      </c>
      <c r="B39" s="78"/>
      <c r="C39" s="78">
        <f t="shared" ref="C39:Y39" si="48">C28-B28</f>
        <v>67000</v>
      </c>
      <c r="D39" s="78">
        <f t="shared" si="48"/>
        <v>133000</v>
      </c>
      <c r="E39" s="78">
        <f t="shared" si="48"/>
        <v>296000</v>
      </c>
      <c r="F39" s="78">
        <f t="shared" si="48"/>
        <v>348000</v>
      </c>
      <c r="G39" s="78">
        <f t="shared" si="48"/>
        <v>132000</v>
      </c>
      <c r="H39" s="78">
        <f t="shared" si="48"/>
        <v>154000</v>
      </c>
      <c r="I39" s="78">
        <f t="shared" si="48"/>
        <v>157000</v>
      </c>
      <c r="J39" s="78">
        <f t="shared" si="48"/>
        <v>139000</v>
      </c>
      <c r="K39" s="78">
        <f t="shared" si="48"/>
        <v>109000</v>
      </c>
      <c r="L39" s="78">
        <f t="shared" si="48"/>
        <v>203000</v>
      </c>
      <c r="M39" s="78">
        <f t="shared" si="48"/>
        <v>265000</v>
      </c>
      <c r="N39" s="78">
        <f t="shared" si="48"/>
        <v>223000</v>
      </c>
      <c r="O39" s="78">
        <f t="shared" si="48"/>
        <v>197000</v>
      </c>
      <c r="P39" s="78">
        <f t="shared" si="48"/>
        <v>273000</v>
      </c>
      <c r="Q39" s="78">
        <f t="shared" si="48"/>
        <v>342000</v>
      </c>
      <c r="R39" s="78">
        <f t="shared" si="48"/>
        <v>606000</v>
      </c>
      <c r="S39" s="78">
        <f t="shared" si="48"/>
        <v>669000</v>
      </c>
      <c r="T39" s="78">
        <f t="shared" si="48"/>
        <v>393000</v>
      </c>
      <c r="U39" s="78">
        <f t="shared" si="48"/>
        <v>627000</v>
      </c>
      <c r="V39" s="78">
        <f t="shared" si="48"/>
        <v>301000</v>
      </c>
      <c r="W39" s="78">
        <f t="shared" si="48"/>
        <v>142000</v>
      </c>
      <c r="X39" s="78">
        <f t="shared" si="48"/>
        <v>455000</v>
      </c>
      <c r="Y39" s="78">
        <f t="shared" si="48"/>
        <v>417000</v>
      </c>
      <c r="Z39" s="78">
        <f t="shared" ref="Z39" si="49">Z28-Y28</f>
        <v>1615000</v>
      </c>
      <c r="AA39" s="78">
        <f t="shared" ref="AA39" si="50">AA28-Z28</f>
        <v>-9620000</v>
      </c>
      <c r="AB39" s="78">
        <f t="shared" ref="AB39" si="51">AB28-AA28</f>
        <v>0</v>
      </c>
      <c r="AC39" s="78">
        <f t="shared" ref="AC39" si="52">AC28-AB28</f>
        <v>0</v>
      </c>
      <c r="AD39" s="49"/>
    </row>
    <row r="40" spans="1:30" x14ac:dyDescent="0.25">
      <c r="A40" s="1" t="s">
        <v>174</v>
      </c>
      <c r="B40" s="31"/>
      <c r="C40" s="31"/>
      <c r="D40" s="31"/>
      <c r="E40" s="31"/>
      <c r="F40" s="31">
        <f t="shared" ref="F40:Y40" si="53">F28/B28-1</f>
        <v>0.62196020633750915</v>
      </c>
      <c r="G40" s="31">
        <f t="shared" si="53"/>
        <v>0.63834269662921339</v>
      </c>
      <c r="H40" s="31">
        <f t="shared" si="53"/>
        <v>0.59730250481695579</v>
      </c>
      <c r="I40" s="31">
        <f t="shared" si="53"/>
        <v>0.42687533729087956</v>
      </c>
      <c r="J40" s="31">
        <f t="shared" si="53"/>
        <v>0.26442526124488874</v>
      </c>
      <c r="K40" s="31">
        <f t="shared" si="53"/>
        <v>0.23960565795113586</v>
      </c>
      <c r="L40" s="31">
        <f t="shared" si="53"/>
        <v>0.24447125050261365</v>
      </c>
      <c r="M40" s="31">
        <f t="shared" si="53"/>
        <v>0.27080181543116488</v>
      </c>
      <c r="N40" s="31">
        <f t="shared" si="53"/>
        <v>0.28745957599712546</v>
      </c>
      <c r="O40" s="31">
        <f t="shared" si="53"/>
        <v>0.30705394190871371</v>
      </c>
      <c r="P40" s="31">
        <f t="shared" si="53"/>
        <v>0.30953150242326344</v>
      </c>
      <c r="Q40" s="31">
        <f t="shared" si="53"/>
        <v>0.30803571428571419</v>
      </c>
      <c r="R40" s="31">
        <f t="shared" si="53"/>
        <v>0.39575774490650284</v>
      </c>
      <c r="S40" s="31">
        <f t="shared" si="53"/>
        <v>0.5</v>
      </c>
      <c r="T40" s="31">
        <f t="shared" si="53"/>
        <v>0.4959289415247965</v>
      </c>
      <c r="U40" s="31">
        <f t="shared" si="53"/>
        <v>0.52218430034129693</v>
      </c>
      <c r="V40" s="31">
        <f t="shared" si="53"/>
        <v>0.39792041591681659</v>
      </c>
      <c r="W40" s="31">
        <f t="shared" si="53"/>
        <v>0.25802469135802464</v>
      </c>
      <c r="X40" s="31">
        <f t="shared" si="53"/>
        <v>0.25152564736928906</v>
      </c>
      <c r="Y40" s="31">
        <f t="shared" si="53"/>
        <v>0.19656203288490293</v>
      </c>
      <c r="Z40" s="31">
        <f t="shared" ref="Z40" si="54">Z28/V28-1</f>
        <v>0.37605492776426841</v>
      </c>
      <c r="AA40" s="31">
        <f t="shared" ref="AA40" si="55">AA28/W28-1</f>
        <v>-1</v>
      </c>
      <c r="AB40" s="31">
        <f t="shared" ref="AB40" si="56">AB28/X28-1</f>
        <v>-1</v>
      </c>
      <c r="AC40" s="31">
        <f t="shared" ref="AC40" si="57">AC28/Y28-1</f>
        <v>-1</v>
      </c>
      <c r="AD40" s="49"/>
    </row>
    <row r="41" spans="1:30" x14ac:dyDescent="0.25">
      <c r="A41" s="1" t="s">
        <v>173</v>
      </c>
      <c r="B41" s="78"/>
      <c r="C41" s="78"/>
      <c r="D41" s="78"/>
      <c r="E41" s="78"/>
      <c r="F41" s="78">
        <f t="shared" ref="F41:Y41" si="58">F28-B28</f>
        <v>844000</v>
      </c>
      <c r="G41" s="78">
        <f t="shared" si="58"/>
        <v>909000</v>
      </c>
      <c r="H41" s="78">
        <f t="shared" si="58"/>
        <v>930000</v>
      </c>
      <c r="I41" s="78">
        <f t="shared" si="58"/>
        <v>791000</v>
      </c>
      <c r="J41" s="78">
        <f t="shared" si="58"/>
        <v>582000</v>
      </c>
      <c r="K41" s="78">
        <f t="shared" si="58"/>
        <v>559000</v>
      </c>
      <c r="L41" s="78">
        <f t="shared" si="58"/>
        <v>608000</v>
      </c>
      <c r="M41" s="78">
        <f t="shared" si="58"/>
        <v>716000</v>
      </c>
      <c r="N41" s="78">
        <f t="shared" si="58"/>
        <v>800000</v>
      </c>
      <c r="O41" s="78">
        <f t="shared" si="58"/>
        <v>888000</v>
      </c>
      <c r="P41" s="78">
        <f t="shared" si="58"/>
        <v>958000</v>
      </c>
      <c r="Q41" s="78">
        <f t="shared" si="58"/>
        <v>1035000</v>
      </c>
      <c r="R41" s="78">
        <f t="shared" si="58"/>
        <v>1418000</v>
      </c>
      <c r="S41" s="78">
        <f t="shared" si="58"/>
        <v>1890000</v>
      </c>
      <c r="T41" s="78">
        <f t="shared" si="58"/>
        <v>2010000</v>
      </c>
      <c r="U41" s="78">
        <f t="shared" si="58"/>
        <v>2295000</v>
      </c>
      <c r="V41" s="78">
        <f t="shared" si="58"/>
        <v>1990000</v>
      </c>
      <c r="W41" s="78">
        <f t="shared" si="58"/>
        <v>1463000</v>
      </c>
      <c r="X41" s="78">
        <f t="shared" si="58"/>
        <v>1525000</v>
      </c>
      <c r="Y41" s="78">
        <f t="shared" si="58"/>
        <v>1315000</v>
      </c>
      <c r="Z41" s="78">
        <f t="shared" ref="Z41" si="59">Z28-V28</f>
        <v>2629000</v>
      </c>
      <c r="AA41" s="78">
        <f t="shared" ref="AA41" si="60">AA28-W28</f>
        <v>-7133000</v>
      </c>
      <c r="AB41" s="78">
        <f t="shared" ref="AB41" si="61">AB28-X28</f>
        <v>-7588000</v>
      </c>
      <c r="AC41" s="78">
        <f t="shared" ref="AC41" si="62">AC28-Y28</f>
        <v>-8005000</v>
      </c>
      <c r="AD41" s="49"/>
    </row>
    <row r="42" spans="1:30" x14ac:dyDescent="0.25">
      <c r="B42" s="7"/>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row>
    <row r="43" spans="1:30" ht="18" thickBot="1" x14ac:dyDescent="0.3">
      <c r="B43" s="7"/>
      <c r="C43" s="7"/>
      <c r="D43" s="7"/>
      <c r="E43" s="7"/>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row r="44" spans="1:30" ht="22" x14ac:dyDescent="0.3">
      <c r="A44" s="39" t="s">
        <v>176</v>
      </c>
      <c r="B44" s="40">
        <v>2016</v>
      </c>
      <c r="C44" s="41"/>
      <c r="D44" s="41"/>
      <c r="E44" s="42"/>
      <c r="F44" s="40">
        <v>2017</v>
      </c>
      <c r="G44" s="41"/>
      <c r="H44" s="41"/>
      <c r="I44" s="42"/>
      <c r="J44" s="40">
        <v>2018</v>
      </c>
      <c r="K44" s="41"/>
      <c r="L44" s="41"/>
      <c r="M44" s="42"/>
      <c r="N44" s="40">
        <v>2019</v>
      </c>
      <c r="O44" s="41"/>
      <c r="P44" s="41"/>
      <c r="Q44" s="42"/>
      <c r="R44" s="40">
        <v>2020</v>
      </c>
      <c r="S44" s="41"/>
      <c r="T44" s="41"/>
      <c r="U44" s="42"/>
      <c r="V44" s="40">
        <v>2021</v>
      </c>
      <c r="W44" s="41"/>
      <c r="X44" s="41"/>
      <c r="Y44" s="42"/>
      <c r="Z44" s="40">
        <v>2022</v>
      </c>
      <c r="AA44" s="41"/>
      <c r="AB44" s="41"/>
      <c r="AC44" s="42"/>
    </row>
    <row r="45" spans="1:30" ht="18" thickBot="1" x14ac:dyDescent="0.3">
      <c r="B45" s="63" t="s">
        <v>2</v>
      </c>
      <c r="C45" s="64" t="s">
        <v>3</v>
      </c>
      <c r="D45" s="64" t="s">
        <v>0</v>
      </c>
      <c r="E45" s="65" t="s">
        <v>1</v>
      </c>
      <c r="F45" s="63" t="s">
        <v>2</v>
      </c>
      <c r="G45" s="64" t="s">
        <v>3</v>
      </c>
      <c r="H45" s="64" t="s">
        <v>0</v>
      </c>
      <c r="I45" s="65" t="s">
        <v>1</v>
      </c>
      <c r="J45" s="63" t="s">
        <v>2</v>
      </c>
      <c r="K45" s="64" t="s">
        <v>3</v>
      </c>
      <c r="L45" s="64" t="s">
        <v>0</v>
      </c>
      <c r="M45" s="65" t="s">
        <v>1</v>
      </c>
      <c r="N45" s="63" t="s">
        <v>2</v>
      </c>
      <c r="O45" s="64" t="s">
        <v>3</v>
      </c>
      <c r="P45" s="64" t="s">
        <v>0</v>
      </c>
      <c r="Q45" s="65" t="s">
        <v>1</v>
      </c>
      <c r="R45" s="63" t="s">
        <v>2</v>
      </c>
      <c r="S45" s="64" t="s">
        <v>3</v>
      </c>
      <c r="T45" s="64" t="s">
        <v>0</v>
      </c>
      <c r="U45" s="65" t="s">
        <v>1</v>
      </c>
      <c r="V45" s="43" t="s">
        <v>2</v>
      </c>
      <c r="W45" s="44" t="s">
        <v>3</v>
      </c>
      <c r="X45" s="44" t="s">
        <v>0</v>
      </c>
      <c r="Y45" s="45" t="s">
        <v>1</v>
      </c>
      <c r="Z45" s="43" t="s">
        <v>2</v>
      </c>
      <c r="AA45" s="44" t="s">
        <v>3</v>
      </c>
      <c r="AB45" s="44" t="s">
        <v>0</v>
      </c>
      <c r="AC45" s="45" t="s">
        <v>1</v>
      </c>
    </row>
    <row r="46" spans="1:30" x14ac:dyDescent="0.25">
      <c r="A46" s="1" t="s">
        <v>102</v>
      </c>
      <c r="B46" s="79"/>
      <c r="C46" s="80"/>
      <c r="D46" s="80"/>
      <c r="E46" s="81">
        <f t="shared" ref="E46:N47" si="63">SUM(B5:E5)/SUM(B26:E26)</f>
        <v>42.059100319969886</v>
      </c>
      <c r="F46" s="79">
        <f t="shared" si="63"/>
        <v>40.251483190507578</v>
      </c>
      <c r="G46" s="80">
        <f t="shared" si="63"/>
        <v>39.142815632718289</v>
      </c>
      <c r="H46" s="80">
        <f t="shared" si="63"/>
        <v>38.44188468046336</v>
      </c>
      <c r="I46" s="81">
        <f t="shared" si="63"/>
        <v>39.243438478208525</v>
      </c>
      <c r="J46" s="79">
        <f t="shared" si="63"/>
        <v>39.41192660550459</v>
      </c>
      <c r="K46" s="80">
        <f t="shared" si="63"/>
        <v>39.370916290837094</v>
      </c>
      <c r="L46" s="80">
        <f t="shared" si="63"/>
        <v>39.096421052631577</v>
      </c>
      <c r="M46" s="81">
        <f t="shared" si="63"/>
        <v>37.916750150270488</v>
      </c>
      <c r="N46" s="79">
        <f t="shared" si="63"/>
        <v>37.135217432676754</v>
      </c>
      <c r="O46" s="80">
        <f t="shared" ref="O46:Y47" si="64">SUM(L5:O5)/SUM(L26:O26)</f>
        <v>36.141544283268765</v>
      </c>
      <c r="P46" s="80">
        <f t="shared" si="64"/>
        <v>35.097915780518925</v>
      </c>
      <c r="Q46" s="81">
        <f t="shared" si="64"/>
        <v>34.169272712693449</v>
      </c>
      <c r="R46" s="79">
        <f t="shared" si="64"/>
        <v>32.768632965731626</v>
      </c>
      <c r="S46" s="80">
        <f t="shared" si="64"/>
        <v>31.598538188157981</v>
      </c>
      <c r="T46" s="80">
        <f t="shared" si="64"/>
        <v>30.825956901288077</v>
      </c>
      <c r="U46" s="81">
        <f t="shared" si="64"/>
        <v>30.128477995787605</v>
      </c>
      <c r="V46" s="79">
        <f t="shared" si="64"/>
        <v>30.198278527986805</v>
      </c>
      <c r="W46" s="80">
        <f t="shared" si="64"/>
        <v>30.663422785805565</v>
      </c>
      <c r="X46" s="80">
        <f t="shared" si="64"/>
        <v>31.006327630653857</v>
      </c>
      <c r="Y46" s="81">
        <f>SUM(V5:Y5)/SUM(V26:Y26)</f>
        <v>31.385356367583213</v>
      </c>
      <c r="Z46" s="79"/>
      <c r="AA46" s="80"/>
      <c r="AB46" s="80"/>
      <c r="AC46" s="81"/>
    </row>
    <row r="47" spans="1:30" x14ac:dyDescent="0.25">
      <c r="A47" s="1" t="s">
        <v>103</v>
      </c>
      <c r="B47" s="124"/>
      <c r="C47" s="117"/>
      <c r="D47" s="117"/>
      <c r="E47" s="125">
        <f t="shared" si="63"/>
        <v>10.670842824601367</v>
      </c>
      <c r="F47" s="124">
        <f t="shared" si="63"/>
        <v>10.576008273009307</v>
      </c>
      <c r="G47" s="117">
        <f t="shared" si="63"/>
        <v>10.554194156456173</v>
      </c>
      <c r="H47" s="117">
        <f t="shared" si="63"/>
        <v>10.411418975650713</v>
      </c>
      <c r="I47" s="125">
        <f t="shared" si="63"/>
        <v>10.585724797645327</v>
      </c>
      <c r="J47" s="124">
        <f t="shared" si="63"/>
        <v>10.651604453176162</v>
      </c>
      <c r="K47" s="117">
        <f t="shared" si="63"/>
        <v>10.621574344023324</v>
      </c>
      <c r="L47" s="117">
        <f t="shared" si="63"/>
        <v>10.577324973876697</v>
      </c>
      <c r="M47" s="125">
        <f t="shared" si="63"/>
        <v>10.304934823091248</v>
      </c>
      <c r="N47" s="124">
        <f t="shared" si="63"/>
        <v>10.249070631970261</v>
      </c>
      <c r="O47" s="117">
        <f t="shared" si="64"/>
        <v>10.23317396101508</v>
      </c>
      <c r="P47" s="117">
        <f t="shared" si="64"/>
        <v>10.27474346242966</v>
      </c>
      <c r="Q47" s="125">
        <f t="shared" si="64"/>
        <v>10.277544910179641</v>
      </c>
      <c r="R47" s="124">
        <f t="shared" si="64"/>
        <v>10.184507799892415</v>
      </c>
      <c r="S47" s="117">
        <f t="shared" si="64"/>
        <v>10.157631954350927</v>
      </c>
      <c r="T47" s="117">
        <f t="shared" si="64"/>
        <v>10.196714406065713</v>
      </c>
      <c r="U47" s="125">
        <f t="shared" si="64"/>
        <v>10.163879598662207</v>
      </c>
      <c r="V47" s="124">
        <f t="shared" si="64"/>
        <v>10.306387225548903</v>
      </c>
      <c r="W47" s="117">
        <f t="shared" si="64"/>
        <v>10.435155412647374</v>
      </c>
      <c r="X47" s="117">
        <f t="shared" si="64"/>
        <v>10.450969293901231</v>
      </c>
      <c r="Y47" s="125">
        <f t="shared" si="64"/>
        <v>10.504667981591059</v>
      </c>
      <c r="Z47" s="124"/>
      <c r="AA47" s="117"/>
      <c r="AB47" s="117"/>
      <c r="AC47" s="125"/>
    </row>
    <row r="48" spans="1:30" ht="18" thickBot="1" x14ac:dyDescent="0.3">
      <c r="A48" s="1" t="s">
        <v>358</v>
      </c>
      <c r="B48" s="82"/>
      <c r="C48" s="83"/>
      <c r="D48" s="83"/>
      <c r="E48" s="84"/>
      <c r="F48" s="82"/>
      <c r="G48" s="83"/>
      <c r="H48" s="83"/>
      <c r="I48" s="84"/>
      <c r="J48" s="82"/>
      <c r="K48" s="83"/>
      <c r="L48" s="83"/>
      <c r="M48" s="84"/>
      <c r="N48" s="82"/>
      <c r="O48" s="83"/>
      <c r="P48" s="83"/>
      <c r="Q48" s="84"/>
      <c r="R48" s="82"/>
      <c r="S48" s="83"/>
      <c r="T48" s="83"/>
      <c r="U48" s="84"/>
      <c r="V48" s="82"/>
      <c r="W48" s="83"/>
      <c r="X48" s="83"/>
      <c r="Y48" s="84"/>
      <c r="Z48" s="82">
        <f>Z7/Z28</f>
        <v>23.572037422037422</v>
      </c>
      <c r="AA48" s="83"/>
      <c r="AB48" s="83"/>
      <c r="AC48" s="84"/>
    </row>
    <row r="49" spans="1:29" x14ac:dyDescent="0.25">
      <c r="R49" s="7">
        <f t="shared" ref="R49:X49" si="65">R28</f>
        <v>5001000</v>
      </c>
      <c r="S49" s="7">
        <f t="shared" si="65"/>
        <v>5670000</v>
      </c>
      <c r="T49" s="7">
        <f t="shared" si="65"/>
        <v>6063000</v>
      </c>
      <c r="U49" s="7">
        <f t="shared" si="65"/>
        <v>6690000</v>
      </c>
      <c r="V49" s="7">
        <f t="shared" si="65"/>
        <v>6991000</v>
      </c>
      <c r="W49" s="7">
        <f t="shared" si="65"/>
        <v>7133000</v>
      </c>
      <c r="X49" s="7">
        <f t="shared" si="65"/>
        <v>7588000</v>
      </c>
      <c r="Y49" s="7">
        <f>Y28</f>
        <v>8005000</v>
      </c>
      <c r="Z49" s="7">
        <f>Z28</f>
        <v>9620000</v>
      </c>
      <c r="AA49" s="7">
        <f>AA28</f>
        <v>0</v>
      </c>
      <c r="AB49" s="7">
        <f>AB28</f>
        <v>0</v>
      </c>
      <c r="AC49" s="7">
        <f t="shared" ref="AC49" si="66">AC28</f>
        <v>0</v>
      </c>
    </row>
    <row r="50" spans="1:29" ht="18" thickBot="1" x14ac:dyDescent="0.3">
      <c r="R50" s="36"/>
      <c r="S50" s="36"/>
      <c r="T50" s="36"/>
      <c r="U50" s="36"/>
      <c r="V50" s="36"/>
      <c r="W50" s="36"/>
      <c r="X50" s="36"/>
      <c r="Y50" s="36"/>
      <c r="Z50" s="36"/>
      <c r="AA50" s="36"/>
      <c r="AB50" s="36"/>
      <c r="AC50" s="36"/>
    </row>
    <row r="51" spans="1:29" ht="22" x14ac:dyDescent="0.3">
      <c r="A51" s="39" t="s">
        <v>178</v>
      </c>
      <c r="B51" s="40">
        <v>2016</v>
      </c>
      <c r="C51" s="41"/>
      <c r="D51" s="41"/>
      <c r="E51" s="42"/>
      <c r="F51" s="40">
        <v>2017</v>
      </c>
      <c r="G51" s="41"/>
      <c r="H51" s="41"/>
      <c r="I51" s="42"/>
      <c r="J51" s="40">
        <v>2018</v>
      </c>
      <c r="K51" s="41"/>
      <c r="L51" s="41"/>
      <c r="M51" s="42"/>
      <c r="N51" s="40">
        <v>2019</v>
      </c>
      <c r="O51" s="41"/>
      <c r="P51" s="41"/>
      <c r="Q51" s="42"/>
      <c r="R51" s="40">
        <v>2020</v>
      </c>
      <c r="S51" s="41"/>
      <c r="T51" s="41"/>
      <c r="U51" s="42"/>
      <c r="V51" s="40">
        <v>2021</v>
      </c>
      <c r="W51" s="41"/>
      <c r="X51" s="41"/>
      <c r="Y51" s="42"/>
      <c r="Z51" s="40">
        <v>2022</v>
      </c>
      <c r="AA51" s="41"/>
      <c r="AB51" s="41"/>
      <c r="AC51" s="42"/>
    </row>
    <row r="52" spans="1:29" ht="18" thickBot="1" x14ac:dyDescent="0.3">
      <c r="B52" s="43" t="s">
        <v>2</v>
      </c>
      <c r="C52" s="44" t="s">
        <v>3</v>
      </c>
      <c r="D52" s="44" t="s">
        <v>0</v>
      </c>
      <c r="E52" s="45" t="s">
        <v>1</v>
      </c>
      <c r="F52" s="43" t="s">
        <v>2</v>
      </c>
      <c r="G52" s="44" t="s">
        <v>3</v>
      </c>
      <c r="H52" s="44" t="s">
        <v>0</v>
      </c>
      <c r="I52" s="45" t="s">
        <v>1</v>
      </c>
      <c r="J52" s="43" t="s">
        <v>2</v>
      </c>
      <c r="K52" s="44" t="s">
        <v>3</v>
      </c>
      <c r="L52" s="44" t="s">
        <v>0</v>
      </c>
      <c r="M52" s="45" t="s">
        <v>1</v>
      </c>
      <c r="N52" s="43" t="s">
        <v>2</v>
      </c>
      <c r="O52" s="44" t="s">
        <v>3</v>
      </c>
      <c r="P52" s="44" t="s">
        <v>0</v>
      </c>
      <c r="Q52" s="45" t="s">
        <v>1</v>
      </c>
      <c r="R52" s="43" t="s">
        <v>2</v>
      </c>
      <c r="S52" s="44" t="s">
        <v>3</v>
      </c>
      <c r="T52" s="44" t="s">
        <v>0</v>
      </c>
      <c r="U52" s="45" t="s">
        <v>1</v>
      </c>
      <c r="V52" s="43" t="s">
        <v>2</v>
      </c>
      <c r="W52" s="44" t="s">
        <v>3</v>
      </c>
      <c r="X52" s="44" t="s">
        <v>0</v>
      </c>
      <c r="Y52" s="45" t="s">
        <v>1</v>
      </c>
      <c r="Z52" s="43" t="s">
        <v>2</v>
      </c>
      <c r="AA52" s="44" t="s">
        <v>3</v>
      </c>
      <c r="AB52" s="44" t="s">
        <v>0</v>
      </c>
      <c r="AC52" s="45" t="s">
        <v>1</v>
      </c>
    </row>
    <row r="53" spans="1:29" x14ac:dyDescent="0.25">
      <c r="A53" s="1" t="s">
        <v>158</v>
      </c>
      <c r="B53" s="46">
        <v>379515000</v>
      </c>
      <c r="C53" s="47">
        <v>372630000</v>
      </c>
      <c r="D53" s="47">
        <v>363547000</v>
      </c>
      <c r="E53" s="48">
        <v>439650000</v>
      </c>
      <c r="F53" s="46">
        <v>398804000</v>
      </c>
      <c r="G53" s="47">
        <v>407074000</v>
      </c>
      <c r="H53" s="47">
        <v>385625000</v>
      </c>
      <c r="I53" s="48">
        <v>484126000</v>
      </c>
      <c r="J53" s="46">
        <v>413498000</v>
      </c>
      <c r="K53" s="47">
        <v>414560000</v>
      </c>
      <c r="L53" s="47">
        <v>417346000</v>
      </c>
      <c r="M53" s="48">
        <v>502744000</v>
      </c>
      <c r="N53" s="46">
        <v>439062000</v>
      </c>
      <c r="O53" s="47">
        <v>436258000</v>
      </c>
      <c r="P53" s="47">
        <v>428501000</v>
      </c>
      <c r="Q53" s="48">
        <v>508363000</v>
      </c>
      <c r="R53" s="46">
        <v>443636000</v>
      </c>
      <c r="S53" s="47">
        <v>403570000</v>
      </c>
      <c r="T53" s="47">
        <v>426895000</v>
      </c>
      <c r="U53" s="48">
        <v>509358000</v>
      </c>
      <c r="V53" s="46">
        <v>473045000</v>
      </c>
      <c r="W53" s="47">
        <v>498497000</v>
      </c>
      <c r="X53" s="47">
        <v>509103000</v>
      </c>
      <c r="Y53" s="48">
        <v>594232000</v>
      </c>
      <c r="Z53" s="46">
        <v>537425000</v>
      </c>
      <c r="AA53" s="47"/>
      <c r="AB53" s="47"/>
      <c r="AC53" s="48"/>
    </row>
    <row r="54" spans="1:29" ht="18" thickBot="1" x14ac:dyDescent="0.3">
      <c r="A54" s="1" t="s">
        <v>159</v>
      </c>
      <c r="B54" s="85">
        <f t="shared" ref="B54:Y54" si="67">(B5+B6)/B53</f>
        <v>0.14274271109178821</v>
      </c>
      <c r="C54" s="86">
        <f t="shared" si="67"/>
        <v>0.15135120629042215</v>
      </c>
      <c r="D54" s="86">
        <f t="shared" si="67"/>
        <v>0.16105757990026048</v>
      </c>
      <c r="E54" s="87">
        <f t="shared" si="67"/>
        <v>0.14490162629364267</v>
      </c>
      <c r="F54" s="85">
        <f t="shared" si="67"/>
        <v>0.19011093168574036</v>
      </c>
      <c r="G54" s="86">
        <f t="shared" si="67"/>
        <v>0.20277148626539646</v>
      </c>
      <c r="H54" s="86">
        <f t="shared" si="67"/>
        <v>0.22219254457050244</v>
      </c>
      <c r="I54" s="87">
        <f t="shared" si="67"/>
        <v>0.19891309287251666</v>
      </c>
      <c r="J54" s="85">
        <f t="shared" si="67"/>
        <v>0.23074355861455195</v>
      </c>
      <c r="K54" s="86">
        <f t="shared" si="67"/>
        <v>0.23818747587803937</v>
      </c>
      <c r="L54" s="86">
        <f t="shared" si="67"/>
        <v>0.24250142567557853</v>
      </c>
      <c r="M54" s="87">
        <f t="shared" si="67"/>
        <v>0.20936699393727226</v>
      </c>
      <c r="N54" s="85">
        <f t="shared" si="67"/>
        <v>0.25021295397916465</v>
      </c>
      <c r="O54" s="86">
        <f t="shared" si="67"/>
        <v>0.25818437713463133</v>
      </c>
      <c r="P54" s="86">
        <f t="shared" si="67"/>
        <v>0.27039376804254833</v>
      </c>
      <c r="Q54" s="87">
        <f t="shared" si="67"/>
        <v>0.24017090150148615</v>
      </c>
      <c r="R54" s="85">
        <f t="shared" si="67"/>
        <v>0.29305556807833449</v>
      </c>
      <c r="S54" s="86">
        <f t="shared" si="67"/>
        <v>0.36173154595237506</v>
      </c>
      <c r="T54" s="86">
        <f t="shared" si="67"/>
        <v>0.36375689572377284</v>
      </c>
      <c r="U54" s="87">
        <f t="shared" si="67"/>
        <v>0.3278637029358526</v>
      </c>
      <c r="V54" s="85">
        <f t="shared" si="67"/>
        <v>0.37966578232514875</v>
      </c>
      <c r="W54" s="86">
        <f t="shared" si="67"/>
        <v>0.38143659841483502</v>
      </c>
      <c r="X54" s="86">
        <f t="shared" si="67"/>
        <v>0.39016269792163866</v>
      </c>
      <c r="Y54" s="87">
        <f t="shared" si="67"/>
        <v>0.3458312578252265</v>
      </c>
      <c r="Z54" s="85">
        <f>Z7/Z53</f>
        <v>0.42194352700376797</v>
      </c>
      <c r="AA54" s="86" t="e">
        <f t="shared" ref="Z54:AC54" si="68">(AA5+AA6)/AA53</f>
        <v>#VALUE!</v>
      </c>
      <c r="AB54" s="86" t="e">
        <f t="shared" si="68"/>
        <v>#VALUE!</v>
      </c>
      <c r="AC54" s="87" t="e">
        <f t="shared" si="68"/>
        <v>#VALUE!</v>
      </c>
    </row>
    <row r="55" spans="1:29" x14ac:dyDescent="0.25">
      <c r="Y55" s="35">
        <f>SUM(V53:Y53)</f>
        <v>2074877000</v>
      </c>
      <c r="AC55" s="35">
        <f>SUM(Z53:AC53)</f>
        <v>537425000</v>
      </c>
    </row>
    <row r="56" spans="1:29" x14ac:dyDescent="0.25">
      <c r="Y56" s="49">
        <f>SUM(V7:Y7)/Y55</f>
        <v>0.37297680778185888</v>
      </c>
      <c r="AC56" s="49">
        <f>SUM(Z7:AC7)/AC55</f>
        <v>0.42194352700376797</v>
      </c>
    </row>
  </sheetData>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368C3-0E5C-B945-96F0-8864FFE5A62C}">
  <dimension ref="A1:U169"/>
  <sheetViews>
    <sheetView workbookViewId="0">
      <selection activeCell="M176" sqref="M176"/>
    </sheetView>
  </sheetViews>
  <sheetFormatPr baseColWidth="10" defaultRowHeight="16" x14ac:dyDescent="0.2"/>
  <cols>
    <col min="1" max="1" width="34.1640625" bestFit="1" customWidth="1"/>
    <col min="2" max="21" width="12.1640625" bestFit="1" customWidth="1"/>
  </cols>
  <sheetData>
    <row r="1" spans="1:21" ht="21" x14ac:dyDescent="0.25">
      <c r="A1" s="26" t="s">
        <v>343</v>
      </c>
    </row>
    <row r="3" spans="1:21" x14ac:dyDescent="0.2">
      <c r="A3" s="37" t="s">
        <v>344</v>
      </c>
    </row>
    <row r="4" spans="1:21" x14ac:dyDescent="0.2">
      <c r="B4" s="89" t="s">
        <v>180</v>
      </c>
      <c r="C4" s="89" t="s">
        <v>181</v>
      </c>
      <c r="D4" s="89" t="s">
        <v>184</v>
      </c>
      <c r="E4" s="89" t="s">
        <v>185</v>
      </c>
      <c r="F4" s="89" t="s">
        <v>182</v>
      </c>
      <c r="G4" s="89" t="s">
        <v>183</v>
      </c>
      <c r="H4" s="89" t="s">
        <v>186</v>
      </c>
      <c r="I4" s="89" t="s">
        <v>187</v>
      </c>
      <c r="J4" s="89" t="s">
        <v>188</v>
      </c>
      <c r="K4" s="89" t="s">
        <v>189</v>
      </c>
      <c r="L4" s="89" t="s">
        <v>190</v>
      </c>
      <c r="M4" s="89" t="s">
        <v>191</v>
      </c>
      <c r="N4" s="89" t="s">
        <v>192</v>
      </c>
      <c r="O4" s="89" t="s">
        <v>193</v>
      </c>
      <c r="P4" s="89" t="s">
        <v>136</v>
      </c>
      <c r="Q4" s="89" t="s">
        <v>194</v>
      </c>
      <c r="R4" s="89" t="s">
        <v>195</v>
      </c>
      <c r="S4" s="89" t="s">
        <v>209</v>
      </c>
      <c r="T4" s="89" t="s">
        <v>210</v>
      </c>
      <c r="U4" s="89" t="s">
        <v>234</v>
      </c>
    </row>
    <row r="5" spans="1:21" x14ac:dyDescent="0.2">
      <c r="A5" s="92" t="s">
        <v>179</v>
      </c>
      <c r="B5" s="90">
        <f>'NYT data'!F38</f>
        <v>0.18780356179168911</v>
      </c>
      <c r="C5" s="90">
        <f>'NYT data'!G38</f>
        <v>5.9972739663789243E-2</v>
      </c>
      <c r="D5" s="90">
        <f>'NYT data'!H38</f>
        <v>6.6009429918559848E-2</v>
      </c>
      <c r="E5" s="90">
        <f>'NYT data'!I38</f>
        <v>6.3128266988339288E-2</v>
      </c>
      <c r="F5" s="90">
        <f>'NYT data'!J38</f>
        <v>5.2571860816944094E-2</v>
      </c>
      <c r="G5" s="90">
        <f>'NYT data'!K38</f>
        <v>3.9166367229608312E-2</v>
      </c>
      <c r="H5" s="90">
        <f>'NYT data'!L38</f>
        <v>7.0193637621023486E-2</v>
      </c>
      <c r="I5" s="90">
        <f>'NYT data'!M38</f>
        <v>8.5621970920840118E-2</v>
      </c>
      <c r="J5" s="90">
        <f>'NYT data'!N38</f>
        <v>6.6369047619047716E-2</v>
      </c>
      <c r="K5" s="90">
        <f>'NYT data'!O38</f>
        <v>5.4981858777560788E-2</v>
      </c>
      <c r="L5" s="90">
        <f>'NYT data'!P38</f>
        <v>7.2222222222222188E-2</v>
      </c>
      <c r="M5" s="90">
        <f>'NYT data'!Q38</f>
        <v>8.4381939304219111E-2</v>
      </c>
      <c r="N5" s="90">
        <f>'NYT data'!R38</f>
        <v>0.13788395904436856</v>
      </c>
      <c r="O5" s="90">
        <f>'NYT data'!S38</f>
        <v>0.13377324535092971</v>
      </c>
      <c r="P5" s="90">
        <f>'NYT data'!T38</f>
        <v>6.9312169312169214E-2</v>
      </c>
      <c r="Q5" s="90">
        <f>'NYT data'!U38</f>
        <v>0.10341415141019294</v>
      </c>
      <c r="R5" s="90">
        <f>'NYT data'!V38</f>
        <v>4.4992526158445401E-2</v>
      </c>
      <c r="S5" s="90">
        <f>'NYT data'!W38</f>
        <v>2.0311829495065048E-2</v>
      </c>
      <c r="T5" s="90">
        <f>'NYT data'!X38</f>
        <v>6.3788027477919451E-2</v>
      </c>
      <c r="U5" s="90">
        <f>'NYT data'!Y38</f>
        <v>5.4955192409066989E-2</v>
      </c>
    </row>
    <row r="30" spans="1:21" x14ac:dyDescent="0.2">
      <c r="A30" s="37" t="s">
        <v>345</v>
      </c>
    </row>
    <row r="31" spans="1:21" x14ac:dyDescent="0.2">
      <c r="B31" s="89" t="s">
        <v>180</v>
      </c>
      <c r="C31" s="89" t="s">
        <v>181</v>
      </c>
      <c r="D31" s="89" t="s">
        <v>184</v>
      </c>
      <c r="E31" s="89" t="s">
        <v>185</v>
      </c>
      <c r="F31" s="89" t="s">
        <v>182</v>
      </c>
      <c r="G31" s="89" t="s">
        <v>183</v>
      </c>
      <c r="H31" s="89" t="s">
        <v>186</v>
      </c>
      <c r="I31" s="89" t="s">
        <v>187</v>
      </c>
      <c r="J31" s="89" t="s">
        <v>188</v>
      </c>
      <c r="K31" s="89" t="s">
        <v>189</v>
      </c>
      <c r="L31" s="89" t="s">
        <v>190</v>
      </c>
      <c r="M31" s="89" t="s">
        <v>191</v>
      </c>
      <c r="N31" s="89" t="s">
        <v>192</v>
      </c>
      <c r="O31" s="89" t="s">
        <v>193</v>
      </c>
      <c r="P31" s="89" t="s">
        <v>136</v>
      </c>
      <c r="Q31" s="89" t="s">
        <v>194</v>
      </c>
      <c r="R31" s="89" t="s">
        <v>195</v>
      </c>
      <c r="S31" s="89" t="s">
        <v>209</v>
      </c>
      <c r="T31" s="89" t="s">
        <v>210</v>
      </c>
      <c r="U31" s="89" t="s">
        <v>234</v>
      </c>
    </row>
    <row r="32" spans="1:21" x14ac:dyDescent="0.2">
      <c r="A32" s="93" t="s">
        <v>196</v>
      </c>
      <c r="B32" s="91">
        <f>'NYT data'!F28</f>
        <v>2201000</v>
      </c>
      <c r="C32" s="91">
        <f>'NYT data'!G28</f>
        <v>2333000</v>
      </c>
      <c r="D32" s="91">
        <f>'NYT data'!H28</f>
        <v>2487000</v>
      </c>
      <c r="E32" s="91">
        <f>'NYT data'!I28</f>
        <v>2644000</v>
      </c>
      <c r="F32" s="91">
        <f>'NYT data'!J28</f>
        <v>2783000</v>
      </c>
      <c r="G32" s="91">
        <f>'NYT data'!K28</f>
        <v>2892000</v>
      </c>
      <c r="H32" s="91">
        <f>'NYT data'!L28</f>
        <v>3095000</v>
      </c>
      <c r="I32" s="91">
        <f>'NYT data'!M28</f>
        <v>3360000</v>
      </c>
      <c r="J32" s="91">
        <f>'NYT data'!N28</f>
        <v>3583000</v>
      </c>
      <c r="K32" s="91">
        <f>'NYT data'!O28</f>
        <v>3780000</v>
      </c>
      <c r="L32" s="91">
        <f>'NYT data'!P28</f>
        <v>4053000</v>
      </c>
      <c r="M32" s="91">
        <f>'NYT data'!Q28</f>
        <v>4395000</v>
      </c>
      <c r="N32" s="91">
        <f>'NYT data'!R28</f>
        <v>5001000</v>
      </c>
      <c r="O32" s="91">
        <f>'NYT data'!S28</f>
        <v>5670000</v>
      </c>
      <c r="P32" s="91">
        <f>'NYT data'!T28</f>
        <v>6063000</v>
      </c>
      <c r="Q32" s="91">
        <f>'NYT data'!U28</f>
        <v>6690000</v>
      </c>
      <c r="R32" s="91">
        <f>'NYT data'!V28</f>
        <v>6991000</v>
      </c>
      <c r="S32" s="91">
        <f>'NYT data'!W28</f>
        <v>7133000</v>
      </c>
      <c r="T32" s="91">
        <f>'NYT data'!X28</f>
        <v>7588000</v>
      </c>
      <c r="U32" s="91">
        <f>'NYT data'!Y28</f>
        <v>8005000</v>
      </c>
    </row>
    <row r="57" spans="1:21" x14ac:dyDescent="0.2">
      <c r="A57" s="37" t="s">
        <v>346</v>
      </c>
      <c r="C57" t="s">
        <v>347</v>
      </c>
    </row>
    <row r="58" spans="1:21" x14ac:dyDescent="0.2">
      <c r="B58" s="89" t="s">
        <v>180</v>
      </c>
      <c r="C58" s="89" t="s">
        <v>181</v>
      </c>
      <c r="D58" s="89" t="s">
        <v>184</v>
      </c>
      <c r="E58" s="89" t="s">
        <v>185</v>
      </c>
      <c r="F58" s="89" t="s">
        <v>182</v>
      </c>
      <c r="G58" s="89" t="s">
        <v>183</v>
      </c>
      <c r="H58" s="89" t="s">
        <v>186</v>
      </c>
      <c r="I58" s="89" t="s">
        <v>187</v>
      </c>
      <c r="J58" s="89" t="s">
        <v>188</v>
      </c>
      <c r="K58" s="89" t="s">
        <v>189</v>
      </c>
      <c r="L58" s="89" t="s">
        <v>190</v>
      </c>
      <c r="M58" s="89" t="s">
        <v>191</v>
      </c>
      <c r="N58" s="89" t="s">
        <v>192</v>
      </c>
      <c r="O58" s="89" t="s">
        <v>193</v>
      </c>
      <c r="P58" s="89" t="s">
        <v>136</v>
      </c>
      <c r="Q58" s="89" t="s">
        <v>194</v>
      </c>
      <c r="R58" s="89" t="s">
        <v>195</v>
      </c>
      <c r="S58" s="89" t="s">
        <v>209</v>
      </c>
      <c r="T58" s="89" t="s">
        <v>210</v>
      </c>
      <c r="U58" s="89" t="s">
        <v>234</v>
      </c>
    </row>
    <row r="59" spans="1:21" x14ac:dyDescent="0.2">
      <c r="A59" s="93" t="s">
        <v>197</v>
      </c>
      <c r="B59" s="95">
        <f>'NYT data'!F28-'NYT data'!E28</f>
        <v>348000</v>
      </c>
      <c r="C59" s="95">
        <f>'NYT data'!G28-'NYT data'!F28</f>
        <v>132000</v>
      </c>
      <c r="D59" s="95">
        <f>'NYT data'!H28-'NYT data'!G28</f>
        <v>154000</v>
      </c>
      <c r="E59" s="95">
        <f>'NYT data'!I28-'NYT data'!H28</f>
        <v>157000</v>
      </c>
      <c r="F59" s="95">
        <f>'NYT data'!J28-'NYT data'!I28</f>
        <v>139000</v>
      </c>
      <c r="G59" s="95">
        <f>'NYT data'!K28-'NYT data'!J28</f>
        <v>109000</v>
      </c>
      <c r="H59" s="95">
        <f>'NYT data'!L28-'NYT data'!K28</f>
        <v>203000</v>
      </c>
      <c r="I59" s="95">
        <f>'NYT data'!M28-'NYT data'!L28</f>
        <v>265000</v>
      </c>
      <c r="J59" s="95">
        <f>'NYT data'!N28-'NYT data'!M28</f>
        <v>223000</v>
      </c>
      <c r="K59" s="95">
        <f>'NYT data'!O28-'NYT data'!N28</f>
        <v>197000</v>
      </c>
      <c r="L59" s="95">
        <f>'NYT data'!P28-'NYT data'!O28</f>
        <v>273000</v>
      </c>
      <c r="M59" s="95">
        <f>'NYT data'!Q28-'NYT data'!P28</f>
        <v>342000</v>
      </c>
      <c r="N59" s="95">
        <f>'NYT data'!R28-'NYT data'!Q28</f>
        <v>606000</v>
      </c>
      <c r="O59" s="95">
        <f>'NYT data'!S28-'NYT data'!R28</f>
        <v>669000</v>
      </c>
      <c r="P59" s="95">
        <f>'NYT data'!T28-'NYT data'!S28</f>
        <v>393000</v>
      </c>
      <c r="Q59" s="95">
        <f>'NYT data'!U28-'NYT data'!T28</f>
        <v>627000</v>
      </c>
      <c r="R59" s="95">
        <f>'NYT data'!V28-'NYT data'!U28</f>
        <v>301000</v>
      </c>
      <c r="S59" s="95">
        <f>'NYT data'!W28-'NYT data'!V28</f>
        <v>142000</v>
      </c>
      <c r="T59" s="95">
        <f>'NYT data'!X28-'NYT data'!W28</f>
        <v>455000</v>
      </c>
      <c r="U59" s="95">
        <f>'NYT data'!Y28-'NYT data'!X28</f>
        <v>417000</v>
      </c>
    </row>
    <row r="84" spans="1:21" x14ac:dyDescent="0.2">
      <c r="A84" s="37" t="s">
        <v>348</v>
      </c>
    </row>
    <row r="85" spans="1:21" x14ac:dyDescent="0.2">
      <c r="B85" s="89" t="s">
        <v>180</v>
      </c>
      <c r="C85" s="89" t="s">
        <v>181</v>
      </c>
      <c r="D85" s="89" t="s">
        <v>184</v>
      </c>
      <c r="E85" s="89" t="s">
        <v>185</v>
      </c>
      <c r="F85" s="89" t="s">
        <v>182</v>
      </c>
      <c r="G85" s="89" t="s">
        <v>183</v>
      </c>
      <c r="H85" s="89" t="s">
        <v>186</v>
      </c>
      <c r="I85" s="89" t="s">
        <v>187</v>
      </c>
      <c r="J85" s="89" t="s">
        <v>188</v>
      </c>
      <c r="K85" s="89" t="s">
        <v>189</v>
      </c>
      <c r="L85" s="89" t="s">
        <v>190</v>
      </c>
      <c r="M85" s="89" t="s">
        <v>191</v>
      </c>
      <c r="N85" s="89" t="s">
        <v>192</v>
      </c>
      <c r="O85" s="89" t="s">
        <v>193</v>
      </c>
      <c r="P85" s="89" t="s">
        <v>136</v>
      </c>
      <c r="Q85" s="89" t="s">
        <v>194</v>
      </c>
      <c r="R85" s="89" t="s">
        <v>195</v>
      </c>
      <c r="S85" s="89" t="s">
        <v>209</v>
      </c>
      <c r="T85" s="89" t="s">
        <v>210</v>
      </c>
      <c r="U85" s="89" t="s">
        <v>234</v>
      </c>
    </row>
    <row r="86" spans="1:21" x14ac:dyDescent="0.2">
      <c r="A86" s="93" t="s">
        <v>198</v>
      </c>
      <c r="B86" s="90">
        <f>'NYT data'!F30</f>
        <v>0.191542288557214</v>
      </c>
      <c r="C86" s="90">
        <f>'NYT data'!G30</f>
        <v>5.7933194154488499E-2</v>
      </c>
      <c r="D86" s="90">
        <f>'NYT data'!H30</f>
        <v>5.1800690675875671E-2</v>
      </c>
      <c r="E86" s="90">
        <f>'NYT data'!I30</f>
        <v>4.6435272045028064E-2</v>
      </c>
      <c r="F86" s="90">
        <f>'NYT data'!J30</f>
        <v>4.4374719856566491E-2</v>
      </c>
      <c r="G86" s="90">
        <f>'NYT data'!K30</f>
        <v>2.9184549356223277E-2</v>
      </c>
      <c r="H86" s="90">
        <f>'NYT data'!L30</f>
        <v>5.9633027522935755E-2</v>
      </c>
      <c r="I86" s="90">
        <f>'NYT data'!M30</f>
        <v>6.7689885871704103E-2</v>
      </c>
      <c r="J86" s="90">
        <f>'NYT data'!N30</f>
        <v>5.3077773682270513E-2</v>
      </c>
      <c r="K86" s="90">
        <f>'NYT data'!O30</f>
        <v>4.5852292614630752E-2</v>
      </c>
      <c r="L86" s="90">
        <f>'NYT data'!P30</f>
        <v>6.994645247657294E-2</v>
      </c>
      <c r="M86" s="90">
        <f>'NYT data'!Q30</f>
        <v>7.2568032530497373E-2</v>
      </c>
      <c r="N86" s="90">
        <f>'NYT data'!R30</f>
        <v>0.13648293963254599</v>
      </c>
      <c r="O86" s="90">
        <f>'NYT data'!S30</f>
        <v>0.12650756992558376</v>
      </c>
      <c r="P86" s="90">
        <f>'NYT data'!T30</f>
        <v>6.2642369020501132E-2</v>
      </c>
      <c r="Q86" s="90">
        <f>'NYT data'!U30</f>
        <v>9.1103965702036493E-2</v>
      </c>
      <c r="R86" s="90">
        <f>'NYT data'!V30</f>
        <v>3.2809430255402727E-2</v>
      </c>
      <c r="S86" s="90">
        <f>'NYT data'!W30</f>
        <v>1.464713715046595E-2</v>
      </c>
      <c r="T86" s="90">
        <f>'NYT data'!X30</f>
        <v>5.9992500937382731E-2</v>
      </c>
      <c r="U86" s="90">
        <f>'NYT data'!Y30</f>
        <v>3.7672444287230267E-2</v>
      </c>
    </row>
    <row r="111" spans="1:21" x14ac:dyDescent="0.2">
      <c r="A111" s="37" t="s">
        <v>349</v>
      </c>
    </row>
    <row r="112" spans="1:21" x14ac:dyDescent="0.2">
      <c r="B112" s="89" t="s">
        <v>180</v>
      </c>
      <c r="C112" s="89" t="s">
        <v>181</v>
      </c>
      <c r="D112" s="89" t="s">
        <v>184</v>
      </c>
      <c r="E112" s="89" t="s">
        <v>185</v>
      </c>
      <c r="F112" s="89" t="s">
        <v>182</v>
      </c>
      <c r="G112" s="89" t="s">
        <v>183</v>
      </c>
      <c r="H112" s="89" t="s">
        <v>186</v>
      </c>
      <c r="I112" s="89" t="s">
        <v>187</v>
      </c>
      <c r="J112" s="89" t="s">
        <v>188</v>
      </c>
      <c r="K112" s="89" t="s">
        <v>189</v>
      </c>
      <c r="L112" s="89" t="s">
        <v>190</v>
      </c>
      <c r="M112" s="89" t="s">
        <v>191</v>
      </c>
      <c r="N112" s="89" t="s">
        <v>192</v>
      </c>
      <c r="O112" s="89" t="s">
        <v>193</v>
      </c>
      <c r="P112" s="89" t="s">
        <v>136</v>
      </c>
      <c r="Q112" s="89" t="s">
        <v>194</v>
      </c>
      <c r="R112" s="89" t="s">
        <v>195</v>
      </c>
      <c r="S112" s="89" t="s">
        <v>209</v>
      </c>
      <c r="T112" s="89" t="s">
        <v>210</v>
      </c>
      <c r="U112" s="89" t="s">
        <v>234</v>
      </c>
    </row>
    <row r="113" spans="1:21" x14ac:dyDescent="0.2">
      <c r="A113" s="93" t="s">
        <v>199</v>
      </c>
      <c r="B113" s="96">
        <f>'NYT data'!F11</f>
        <v>11746000</v>
      </c>
      <c r="C113" s="96">
        <f>'NYT data'!G11</f>
        <v>6439000</v>
      </c>
      <c r="D113" s="96">
        <f>'NYT data'!H11</f>
        <v>2773000</v>
      </c>
      <c r="E113" s="96">
        <f>'NYT data'!I11</f>
        <v>9649000</v>
      </c>
      <c r="F113" s="96">
        <f>'NYT data'!J11</f>
        <v>-1145000</v>
      </c>
      <c r="G113" s="96">
        <f>'NYT data'!K11</f>
        <v>2972000</v>
      </c>
      <c r="H113" s="96">
        <f>'NYT data'!L11</f>
        <v>2019000</v>
      </c>
      <c r="I113" s="96">
        <f>'NYT data'!M11</f>
        <v>3223000</v>
      </c>
      <c r="J113" s="96">
        <f>'NYT data'!N11</f>
        <v>3555000</v>
      </c>
      <c r="K113" s="96">
        <f>'NYT data'!O11</f>
        <v>2084000</v>
      </c>
      <c r="L113" s="96">
        <f>'NYT data'!P11</f>
        <v>2579000</v>
      </c>
      <c r="M113" s="96">
        <f>'NYT data'!Q11</f>
        <v>5331000</v>
      </c>
      <c r="N113" s="96">
        <f>'NYT data'!R11</f>
        <v>6618000</v>
      </c>
      <c r="O113" s="96">
        <f>'NYT data'!S11</f>
        <v>13964000</v>
      </c>
      <c r="P113" s="96">
        <f>'NYT data'!T11</f>
        <v>7818000</v>
      </c>
      <c r="Q113" s="96">
        <f>'NYT data'!U11</f>
        <v>10218000</v>
      </c>
      <c r="R113" s="96">
        <f>'NYT data'!V11</f>
        <v>10329000</v>
      </c>
      <c r="S113" s="96">
        <f>'NYT data'!W11</f>
        <v>9606000</v>
      </c>
      <c r="T113" s="96">
        <f>'NYT data'!X11</f>
        <v>7489000</v>
      </c>
      <c r="U113" s="96">
        <f>'NYT data'!Y11</f>
        <v>5049000</v>
      </c>
    </row>
    <row r="138" spans="1:21" x14ac:dyDescent="0.2">
      <c r="A138" s="37" t="s">
        <v>350</v>
      </c>
    </row>
    <row r="139" spans="1:21" x14ac:dyDescent="0.2">
      <c r="B139" s="89" t="s">
        <v>180</v>
      </c>
      <c r="C139" s="89" t="s">
        <v>181</v>
      </c>
      <c r="D139" s="89" t="s">
        <v>184</v>
      </c>
      <c r="E139" s="89" t="s">
        <v>185</v>
      </c>
      <c r="F139" s="89" t="s">
        <v>182</v>
      </c>
      <c r="G139" s="89" t="s">
        <v>183</v>
      </c>
      <c r="H139" s="89" t="s">
        <v>186</v>
      </c>
      <c r="I139" s="89" t="s">
        <v>187</v>
      </c>
      <c r="J139" s="89" t="s">
        <v>188</v>
      </c>
      <c r="K139" s="89" t="s">
        <v>189</v>
      </c>
      <c r="L139" s="89" t="s">
        <v>190</v>
      </c>
      <c r="M139" s="89" t="s">
        <v>191</v>
      </c>
      <c r="N139" s="89" t="s">
        <v>192</v>
      </c>
      <c r="O139" s="89" t="s">
        <v>193</v>
      </c>
      <c r="P139" s="89" t="s">
        <v>136</v>
      </c>
      <c r="Q139" s="89" t="s">
        <v>194</v>
      </c>
      <c r="R139" s="89" t="s">
        <v>195</v>
      </c>
      <c r="S139" s="89" t="s">
        <v>209</v>
      </c>
      <c r="T139" s="89" t="s">
        <v>210</v>
      </c>
      <c r="U139" s="89" t="s">
        <v>234</v>
      </c>
    </row>
    <row r="140" spans="1:21" x14ac:dyDescent="0.2">
      <c r="A140" s="93" t="s">
        <v>200</v>
      </c>
      <c r="B140" s="96">
        <f>'NYT data'!F53</f>
        <v>398804000</v>
      </c>
      <c r="C140" s="96">
        <f>'NYT data'!G53</f>
        <v>407074000</v>
      </c>
      <c r="D140" s="96">
        <f>'NYT data'!H53</f>
        <v>385625000</v>
      </c>
      <c r="E140" s="96">
        <f>'NYT data'!I53</f>
        <v>484126000</v>
      </c>
      <c r="F140" s="96">
        <f>'NYT data'!J53</f>
        <v>413498000</v>
      </c>
      <c r="G140" s="96">
        <f>'NYT data'!K53</f>
        <v>414560000</v>
      </c>
      <c r="H140" s="96">
        <f>'NYT data'!L53</f>
        <v>417346000</v>
      </c>
      <c r="I140" s="96">
        <f>'NYT data'!M53</f>
        <v>502744000</v>
      </c>
      <c r="J140" s="96">
        <f>'NYT data'!N53</f>
        <v>439062000</v>
      </c>
      <c r="K140" s="96">
        <f>'NYT data'!O53</f>
        <v>436258000</v>
      </c>
      <c r="L140" s="96">
        <f>'NYT data'!P53</f>
        <v>428501000</v>
      </c>
      <c r="M140" s="96">
        <f>'NYT data'!Q53</f>
        <v>508363000</v>
      </c>
      <c r="N140" s="96">
        <f>'NYT data'!R53</f>
        <v>443636000</v>
      </c>
      <c r="O140" s="96">
        <f>'NYT data'!S53</f>
        <v>403570000</v>
      </c>
      <c r="P140" s="96">
        <f>'NYT data'!T53</f>
        <v>426895000</v>
      </c>
      <c r="Q140" s="96">
        <f>'NYT data'!U53</f>
        <v>509358000</v>
      </c>
      <c r="R140" s="96">
        <f>'NYT data'!V53</f>
        <v>473045000</v>
      </c>
      <c r="S140" s="96">
        <f>'NYT data'!W53</f>
        <v>498497000</v>
      </c>
      <c r="T140" s="96">
        <f>'NYT data'!X53</f>
        <v>509103000</v>
      </c>
      <c r="U140" s="96">
        <f>'NYT data'!Y53</f>
        <v>594232000</v>
      </c>
    </row>
    <row r="141" spans="1:21" x14ac:dyDescent="0.2">
      <c r="A141" s="93" t="s">
        <v>159</v>
      </c>
      <c r="B141" s="97">
        <f>'NYT data'!F54</f>
        <v>0.19011093168574036</v>
      </c>
      <c r="C141" s="97">
        <f>'NYT data'!G54</f>
        <v>0.20277148626539646</v>
      </c>
      <c r="D141" s="97">
        <f>'NYT data'!H54</f>
        <v>0.22219254457050244</v>
      </c>
      <c r="E141" s="97">
        <f>'NYT data'!I54</f>
        <v>0.19891309287251666</v>
      </c>
      <c r="F141" s="97">
        <f>'NYT data'!J54</f>
        <v>0.23074355861455195</v>
      </c>
      <c r="G141" s="97">
        <f>'NYT data'!K54</f>
        <v>0.23818747587803937</v>
      </c>
      <c r="H141" s="97">
        <f>'NYT data'!L54</f>
        <v>0.24250142567557853</v>
      </c>
      <c r="I141" s="97">
        <f>'NYT data'!M54</f>
        <v>0.20936699393727226</v>
      </c>
      <c r="J141" s="97">
        <f>'NYT data'!N54</f>
        <v>0.25021295397916465</v>
      </c>
      <c r="K141" s="97">
        <f>'NYT data'!O54</f>
        <v>0.25818437713463133</v>
      </c>
      <c r="L141" s="97">
        <f>'NYT data'!P54</f>
        <v>0.27039376804254833</v>
      </c>
      <c r="M141" s="97">
        <f>'NYT data'!Q54</f>
        <v>0.24017090150148615</v>
      </c>
      <c r="N141" s="97">
        <f>'NYT data'!R54</f>
        <v>0.29305556807833449</v>
      </c>
      <c r="O141" s="97">
        <f>'NYT data'!S54</f>
        <v>0.36173154595237506</v>
      </c>
      <c r="P141" s="97">
        <f>'NYT data'!T54</f>
        <v>0.36375689572377284</v>
      </c>
      <c r="Q141" s="97">
        <f>'NYT data'!U54</f>
        <v>0.3278637029358526</v>
      </c>
      <c r="R141" s="97">
        <f>'NYT data'!V54</f>
        <v>0.37966578232514875</v>
      </c>
      <c r="S141" s="97">
        <f>'NYT data'!W54</f>
        <v>0.38143659841483502</v>
      </c>
      <c r="T141" s="97">
        <f>'NYT data'!X54</f>
        <v>0.39016269792163866</v>
      </c>
      <c r="U141" s="97">
        <f>'NYT data'!Y54</f>
        <v>0.3458312578252265</v>
      </c>
    </row>
    <row r="166" spans="1:21" x14ac:dyDescent="0.2">
      <c r="A166" s="37" t="s">
        <v>351</v>
      </c>
    </row>
    <row r="167" spans="1:21" x14ac:dyDescent="0.2">
      <c r="B167" s="89" t="s">
        <v>180</v>
      </c>
      <c r="C167" s="89" t="s">
        <v>181</v>
      </c>
      <c r="D167" s="89" t="s">
        <v>184</v>
      </c>
      <c r="E167" s="89" t="s">
        <v>185</v>
      </c>
      <c r="F167" s="89" t="s">
        <v>182</v>
      </c>
      <c r="G167" s="89" t="s">
        <v>183</v>
      </c>
      <c r="H167" s="89" t="s">
        <v>186</v>
      </c>
      <c r="I167" s="89" t="s">
        <v>187</v>
      </c>
      <c r="J167" s="89" t="s">
        <v>188</v>
      </c>
      <c r="K167" s="89" t="s">
        <v>189</v>
      </c>
      <c r="L167" s="89" t="s">
        <v>190</v>
      </c>
      <c r="M167" s="89" t="s">
        <v>191</v>
      </c>
      <c r="N167" s="89" t="s">
        <v>192</v>
      </c>
      <c r="O167" s="89" t="s">
        <v>193</v>
      </c>
      <c r="P167" s="89" t="s">
        <v>136</v>
      </c>
      <c r="Q167" s="89" t="s">
        <v>194</v>
      </c>
      <c r="R167" s="89" t="s">
        <v>195</v>
      </c>
      <c r="S167" s="89" t="s">
        <v>209</v>
      </c>
      <c r="T167" s="89" t="s">
        <v>210</v>
      </c>
      <c r="U167" s="89" t="s">
        <v>234</v>
      </c>
    </row>
    <row r="168" spans="1:21" x14ac:dyDescent="0.2">
      <c r="A168" s="88" t="s">
        <v>71</v>
      </c>
      <c r="B168" s="94">
        <f>'NYT data'!F28</f>
        <v>2201000</v>
      </c>
      <c r="C168" s="94">
        <f>'NYT data'!G28</f>
        <v>2333000</v>
      </c>
      <c r="D168" s="94">
        <f>'NYT data'!H28</f>
        <v>2487000</v>
      </c>
      <c r="E168" s="94">
        <f>'NYT data'!I28</f>
        <v>2644000</v>
      </c>
      <c r="F168" s="94">
        <f>'NYT data'!J28</f>
        <v>2783000</v>
      </c>
      <c r="G168" s="94">
        <f>'NYT data'!K28</f>
        <v>2892000</v>
      </c>
      <c r="H168" s="94">
        <f>'NYT data'!L28</f>
        <v>3095000</v>
      </c>
      <c r="I168" s="94">
        <f>'NYT data'!M28</f>
        <v>3360000</v>
      </c>
      <c r="J168" s="94">
        <f>'NYT data'!N28</f>
        <v>3583000</v>
      </c>
      <c r="K168" s="94">
        <f>'NYT data'!O28</f>
        <v>3780000</v>
      </c>
      <c r="L168" s="94">
        <f>'NYT data'!P28</f>
        <v>4053000</v>
      </c>
      <c r="M168" s="94">
        <f>'NYT data'!Q28</f>
        <v>4395000</v>
      </c>
      <c r="N168" s="94">
        <f>'NYT data'!R28</f>
        <v>5001000</v>
      </c>
      <c r="O168" s="94">
        <f>'NYT data'!S28</f>
        <v>5670000</v>
      </c>
      <c r="P168" s="94">
        <f>'NYT data'!T28</f>
        <v>6063000</v>
      </c>
      <c r="Q168" s="94">
        <f>'NYT data'!U28</f>
        <v>6690000</v>
      </c>
      <c r="R168" s="94">
        <f>'NYT data'!V28</f>
        <v>6991000</v>
      </c>
      <c r="S168" s="94">
        <f>'NYT data'!W28</f>
        <v>7133000</v>
      </c>
      <c r="T168" s="94">
        <f>'NYT data'!X28</f>
        <v>7588000</v>
      </c>
      <c r="U168" s="94">
        <f>'NYT data'!Y28</f>
        <v>8005000</v>
      </c>
    </row>
    <row r="169" spans="1:21" x14ac:dyDescent="0.2">
      <c r="A169" s="88" t="s">
        <v>104</v>
      </c>
      <c r="B169" s="98">
        <f>'NYT data'!F7</f>
        <v>75817000</v>
      </c>
      <c r="C169" s="98">
        <f>'NYT data'!G7</f>
        <v>82543000</v>
      </c>
      <c r="D169" s="98">
        <f>'NYT data'!H7</f>
        <v>85683000</v>
      </c>
      <c r="E169" s="98">
        <f>'NYT data'!I7</f>
        <v>96299000</v>
      </c>
      <c r="F169" s="98">
        <f>'NYT data'!J7</f>
        <v>95412000</v>
      </c>
      <c r="G169" s="98">
        <f>'NYT data'!K7</f>
        <v>98743000</v>
      </c>
      <c r="H169" s="98">
        <f>'NYT data'!L7</f>
        <v>101207000</v>
      </c>
      <c r="I169" s="98">
        <f>'NYT data'!M7</f>
        <v>105258000</v>
      </c>
      <c r="J169" s="98">
        <f>'NYT data'!N7</f>
        <v>109859000</v>
      </c>
      <c r="K169" s="98">
        <f>'NYT data'!O7</f>
        <v>112635000</v>
      </c>
      <c r="L169" s="98">
        <f>'NYT data'!P7</f>
        <v>115864000</v>
      </c>
      <c r="M169" s="98">
        <f>'NYT data'!Q7</f>
        <v>122094000</v>
      </c>
      <c r="N169" s="98">
        <f>'NYT data'!R7</f>
        <v>130010000</v>
      </c>
      <c r="O169" s="98">
        <f>'NYT data'!S7</f>
        <v>145984000</v>
      </c>
      <c r="P169" s="98">
        <f>'NYT data'!T7</f>
        <v>155286000</v>
      </c>
      <c r="Q169" s="98">
        <f>'NYT data'!U7</f>
        <v>167000000</v>
      </c>
      <c r="R169" s="98">
        <f>'NYT data'!V7</f>
        <v>179599000</v>
      </c>
      <c r="S169" s="98">
        <f>'NYT data'!W7</f>
        <v>190145000</v>
      </c>
      <c r="T169" s="98">
        <f>'NYT data'!X7</f>
        <v>198633000</v>
      </c>
      <c r="U169" s="98">
        <f>'NYT data'!Y7</f>
        <v>205504000</v>
      </c>
    </row>
  </sheetData>
  <phoneticPr fontId="9"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553C2-87F3-314B-8FA1-4C86B4AF3865}">
  <dimension ref="A1:W58"/>
  <sheetViews>
    <sheetView showGridLines="0" zoomScale="130" zoomScaleNormal="130" workbookViewId="0">
      <pane xSplit="2" ySplit="4" topLeftCell="P5" activePane="bottomRight" state="frozen"/>
      <selection pane="topRight" activeCell="C1" sqref="C1"/>
      <selection pane="bottomLeft" activeCell="A5" sqref="A5"/>
      <selection pane="bottomRight" activeCell="X54" sqref="X54"/>
    </sheetView>
  </sheetViews>
  <sheetFormatPr baseColWidth="10" defaultRowHeight="17" x14ac:dyDescent="0.25"/>
  <cols>
    <col min="1" max="1" width="10.83203125" style="1"/>
    <col min="2" max="2" width="30.83203125" style="1" bestFit="1" customWidth="1"/>
    <col min="3" max="3" width="17.1640625" style="1" bestFit="1" customWidth="1"/>
    <col min="4" max="4" width="17.33203125" style="1" bestFit="1" customWidth="1"/>
    <col min="5" max="5" width="17" style="1" bestFit="1" customWidth="1"/>
    <col min="6" max="6" width="16.6640625" style="1" bestFit="1" customWidth="1"/>
    <col min="7" max="7" width="16.83203125" style="1" bestFit="1" customWidth="1"/>
    <col min="8" max="8" width="17.1640625" style="1" bestFit="1" customWidth="1"/>
    <col min="9" max="9" width="16.6640625" style="1" bestFit="1" customWidth="1"/>
    <col min="10" max="10" width="16.1640625" style="1" bestFit="1" customWidth="1"/>
    <col min="11" max="11" width="16.83203125" style="1" bestFit="1" customWidth="1"/>
    <col min="12" max="12" width="17.6640625" style="1" bestFit="1" customWidth="1"/>
    <col min="13" max="13" width="16.6640625" style="1" bestFit="1" customWidth="1"/>
    <col min="14" max="14" width="17.33203125" style="1" bestFit="1" customWidth="1"/>
    <col min="15" max="15" width="19.5" style="1" bestFit="1" customWidth="1"/>
    <col min="16" max="16" width="18.1640625" style="1" bestFit="1" customWidth="1"/>
    <col min="17" max="17" width="18.33203125" style="1" bestFit="1" customWidth="1"/>
    <col min="18" max="18" width="17.6640625" style="1" bestFit="1" customWidth="1"/>
    <col min="19" max="19" width="18.1640625" style="1" bestFit="1" customWidth="1"/>
    <col min="20" max="20" width="18" style="1" bestFit="1" customWidth="1"/>
    <col min="21" max="21" width="18.5" style="1" bestFit="1" customWidth="1"/>
    <col min="22" max="22" width="18.1640625" style="1" bestFit="1" customWidth="1"/>
    <col min="23" max="23" width="17.33203125" style="1" bestFit="1" customWidth="1"/>
    <col min="24" max="16384" width="10.83203125" style="1"/>
  </cols>
  <sheetData>
    <row r="1" spans="1:23" x14ac:dyDescent="0.25">
      <c r="A1" s="11" t="s">
        <v>352</v>
      </c>
    </row>
    <row r="2" spans="1:23" x14ac:dyDescent="0.25">
      <c r="C2" s="32">
        <v>2016</v>
      </c>
      <c r="D2" s="114">
        <v>2017</v>
      </c>
      <c r="E2" s="114"/>
      <c r="F2" s="114"/>
      <c r="G2" s="114"/>
      <c r="H2" s="109">
        <v>2018</v>
      </c>
      <c r="I2" s="109"/>
      <c r="J2" s="109"/>
      <c r="K2" s="109"/>
      <c r="L2" s="111">
        <v>2019</v>
      </c>
      <c r="M2" s="111"/>
      <c r="N2" s="112"/>
      <c r="O2" s="112"/>
      <c r="P2" s="110">
        <v>2020</v>
      </c>
      <c r="Q2" s="110"/>
      <c r="R2" s="110"/>
      <c r="S2" s="110"/>
      <c r="T2" s="113">
        <v>2021</v>
      </c>
      <c r="U2" s="108"/>
      <c r="V2" s="108"/>
      <c r="W2" s="108"/>
    </row>
    <row r="3" spans="1:23" x14ac:dyDescent="0.25">
      <c r="C3" s="33">
        <v>1</v>
      </c>
      <c r="D3" s="34">
        <v>2</v>
      </c>
      <c r="E3" s="34">
        <v>3</v>
      </c>
      <c r="F3" s="34">
        <v>4</v>
      </c>
      <c r="G3" s="34">
        <v>5</v>
      </c>
      <c r="H3" s="13">
        <v>6</v>
      </c>
      <c r="I3" s="13">
        <v>7</v>
      </c>
      <c r="J3" s="13">
        <v>8</v>
      </c>
      <c r="K3" s="13">
        <v>9</v>
      </c>
      <c r="L3" s="15">
        <v>10</v>
      </c>
      <c r="M3" s="15">
        <v>11</v>
      </c>
      <c r="N3" s="15">
        <v>12</v>
      </c>
      <c r="O3" s="15">
        <v>13</v>
      </c>
      <c r="P3" s="14">
        <v>14</v>
      </c>
      <c r="Q3" s="14">
        <v>15</v>
      </c>
      <c r="R3" s="14">
        <v>16</v>
      </c>
      <c r="S3" s="14">
        <v>17</v>
      </c>
      <c r="T3" s="16">
        <v>18</v>
      </c>
      <c r="U3" s="16">
        <v>19</v>
      </c>
      <c r="V3" s="16">
        <v>20</v>
      </c>
      <c r="W3" s="16">
        <v>21</v>
      </c>
    </row>
    <row r="4" spans="1:23" x14ac:dyDescent="0.25">
      <c r="C4" s="29" t="s">
        <v>1</v>
      </c>
      <c r="D4" s="29" t="s">
        <v>2</v>
      </c>
      <c r="E4" s="29" t="s">
        <v>3</v>
      </c>
      <c r="F4" s="29" t="s">
        <v>0</v>
      </c>
      <c r="G4" s="29" t="s">
        <v>1</v>
      </c>
      <c r="H4" s="29" t="s">
        <v>2</v>
      </c>
      <c r="I4" s="29" t="s">
        <v>3</v>
      </c>
      <c r="J4" s="29" t="s">
        <v>0</v>
      </c>
      <c r="K4" s="29" t="s">
        <v>1</v>
      </c>
      <c r="L4" s="29" t="s">
        <v>2</v>
      </c>
      <c r="M4" s="29" t="s">
        <v>3</v>
      </c>
      <c r="N4" s="29" t="s">
        <v>0</v>
      </c>
      <c r="O4" s="29" t="s">
        <v>1</v>
      </c>
      <c r="P4" s="29" t="s">
        <v>2</v>
      </c>
      <c r="Q4" s="29" t="s">
        <v>3</v>
      </c>
      <c r="R4" s="29" t="s">
        <v>0</v>
      </c>
      <c r="S4" s="29" t="s">
        <v>1</v>
      </c>
      <c r="T4" s="29" t="s">
        <v>2</v>
      </c>
      <c r="U4" s="29" t="s">
        <v>3</v>
      </c>
      <c r="V4" s="29" t="s">
        <v>0</v>
      </c>
      <c r="W4" s="29" t="s">
        <v>1</v>
      </c>
    </row>
    <row r="5" spans="1:23" x14ac:dyDescent="0.25">
      <c r="A5" s="10" t="s">
        <v>259</v>
      </c>
      <c r="B5" s="1" t="s">
        <v>273</v>
      </c>
      <c r="C5" s="7">
        <v>47905000</v>
      </c>
      <c r="D5" s="7">
        <v>49375000</v>
      </c>
      <c r="E5" s="7">
        <v>50323000</v>
      </c>
      <c r="F5" s="7">
        <v>51345000</v>
      </c>
      <c r="G5" s="7">
        <v>52810000</v>
      </c>
      <c r="H5" s="7">
        <v>55087000</v>
      </c>
      <c r="I5" s="7">
        <v>55959000</v>
      </c>
      <c r="J5" s="7">
        <v>56957000</v>
      </c>
      <c r="K5" s="7">
        <v>58486000</v>
      </c>
      <c r="L5" s="7"/>
      <c r="M5" s="7"/>
      <c r="N5" s="7"/>
      <c r="O5" s="7"/>
      <c r="P5" s="7"/>
      <c r="Q5" s="7"/>
      <c r="R5" s="7"/>
      <c r="S5" s="7"/>
      <c r="T5" s="7"/>
      <c r="U5" s="7"/>
      <c r="V5" s="7"/>
      <c r="W5" s="7"/>
    </row>
    <row r="6" spans="1:23" x14ac:dyDescent="0.25">
      <c r="B6" s="1" t="s">
        <v>274</v>
      </c>
      <c r="C6" s="7">
        <v>41185000</v>
      </c>
      <c r="D6" s="7">
        <v>44988000</v>
      </c>
      <c r="E6" s="7">
        <v>48713000</v>
      </c>
      <c r="F6" s="7">
        <v>52678000</v>
      </c>
      <c r="G6" s="7">
        <v>57834000</v>
      </c>
      <c r="H6" s="7">
        <v>63815000</v>
      </c>
      <c r="I6" s="7">
        <v>68395000</v>
      </c>
      <c r="J6" s="7">
        <v>73465000</v>
      </c>
      <c r="K6" s="7">
        <v>80773000</v>
      </c>
      <c r="L6" s="7"/>
      <c r="M6" s="7"/>
      <c r="N6" s="7"/>
      <c r="O6" s="7"/>
      <c r="P6" s="7"/>
      <c r="Q6" s="7"/>
      <c r="R6" s="7"/>
      <c r="S6" s="7"/>
      <c r="T6" s="7"/>
      <c r="U6" s="7"/>
      <c r="V6" s="7"/>
      <c r="W6" s="7"/>
    </row>
    <row r="7" spans="1:23" x14ac:dyDescent="0.25">
      <c r="B7" s="1" t="s">
        <v>275</v>
      </c>
      <c r="C7" s="7"/>
      <c r="D7" s="7"/>
      <c r="E7" s="7"/>
      <c r="F7" s="7"/>
      <c r="G7" s="7"/>
      <c r="H7" s="7"/>
      <c r="I7" s="7"/>
      <c r="J7" s="7"/>
      <c r="K7" s="7"/>
      <c r="L7" s="7">
        <v>66633000</v>
      </c>
      <c r="M7" s="7">
        <v>66501000</v>
      </c>
      <c r="N7" s="7">
        <v>67114000</v>
      </c>
      <c r="O7" s="7">
        <v>67662000</v>
      </c>
      <c r="P7" s="7">
        <v>69969000</v>
      </c>
      <c r="Q7" s="7">
        <v>72904000</v>
      </c>
      <c r="R7" s="7">
        <v>73081000</v>
      </c>
      <c r="S7" s="7">
        <v>73926000</v>
      </c>
      <c r="T7" s="7">
        <v>74384000</v>
      </c>
      <c r="U7" s="7">
        <v>73951000</v>
      </c>
      <c r="V7" s="7">
        <v>74024000</v>
      </c>
      <c r="W7" s="7">
        <v>75215000</v>
      </c>
    </row>
    <row r="8" spans="1:23" x14ac:dyDescent="0.25">
      <c r="B8" s="1" t="s">
        <v>276</v>
      </c>
      <c r="C8" s="7"/>
      <c r="D8" s="7"/>
      <c r="E8" s="7"/>
      <c r="F8" s="7"/>
      <c r="G8" s="7"/>
      <c r="H8" s="7"/>
      <c r="I8" s="7"/>
      <c r="J8" s="7"/>
      <c r="K8" s="7"/>
      <c r="L8" s="7">
        <v>42542000</v>
      </c>
      <c r="M8" s="7">
        <v>44229000</v>
      </c>
      <c r="N8" s="7">
        <v>47355000</v>
      </c>
      <c r="O8" s="7">
        <v>51778000</v>
      </c>
      <c r="P8" s="7">
        <v>58734000</v>
      </c>
      <c r="Q8" s="7">
        <v>61483000</v>
      </c>
      <c r="R8" s="7">
        <v>62242000</v>
      </c>
      <c r="S8" s="7">
        <v>66698000</v>
      </c>
      <c r="T8" s="7">
        <v>68508000</v>
      </c>
      <c r="U8" s="7">
        <v>68696000</v>
      </c>
      <c r="V8" s="7">
        <v>70500000</v>
      </c>
      <c r="W8" s="7">
        <v>74036000</v>
      </c>
    </row>
    <row r="9" spans="1:23" x14ac:dyDescent="0.25">
      <c r="B9" s="1" t="s">
        <v>277</v>
      </c>
      <c r="C9" s="7"/>
      <c r="D9" s="7"/>
      <c r="E9" s="7"/>
      <c r="F9" s="7"/>
      <c r="G9" s="7"/>
      <c r="H9" s="7"/>
      <c r="I9" s="7"/>
      <c r="J9" s="7"/>
      <c r="K9" s="7"/>
      <c r="L9" s="7">
        <v>27547000</v>
      </c>
      <c r="M9" s="7">
        <v>27890000</v>
      </c>
      <c r="N9" s="7">
        <v>29380000</v>
      </c>
      <c r="O9" s="7">
        <v>31417000</v>
      </c>
      <c r="P9" s="7">
        <v>34318000</v>
      </c>
      <c r="Q9" s="7">
        <v>36068000</v>
      </c>
      <c r="R9" s="7">
        <v>36324000</v>
      </c>
      <c r="S9" s="7">
        <v>37537000</v>
      </c>
      <c r="T9" s="7">
        <v>37894000</v>
      </c>
      <c r="U9" s="7">
        <v>38658000</v>
      </c>
      <c r="V9" s="7">
        <v>38988000</v>
      </c>
      <c r="W9" s="7">
        <v>39961000</v>
      </c>
    </row>
    <row r="10" spans="1:23" x14ac:dyDescent="0.25">
      <c r="B10" s="1" t="s">
        <v>278</v>
      </c>
      <c r="C10" s="7"/>
      <c r="D10" s="7"/>
      <c r="E10" s="7"/>
      <c r="F10" s="7"/>
      <c r="G10" s="7"/>
      <c r="H10" s="7"/>
      <c r="I10" s="7"/>
      <c r="J10" s="7"/>
      <c r="K10" s="7"/>
      <c r="L10" s="7">
        <v>12141000</v>
      </c>
      <c r="M10" s="7">
        <v>12942000</v>
      </c>
      <c r="N10" s="7">
        <v>14485000</v>
      </c>
      <c r="O10" s="7">
        <v>16233000</v>
      </c>
      <c r="P10" s="7">
        <v>19835000</v>
      </c>
      <c r="Q10" s="7">
        <v>22492000</v>
      </c>
      <c r="R10" s="7">
        <v>23504000</v>
      </c>
      <c r="S10" s="7">
        <v>25492000</v>
      </c>
      <c r="T10" s="7">
        <v>26853000</v>
      </c>
      <c r="U10" s="7">
        <v>27875000</v>
      </c>
      <c r="V10" s="7">
        <v>30051000</v>
      </c>
      <c r="W10" s="7">
        <v>32632000</v>
      </c>
    </row>
    <row r="11" spans="1:23" s="10" customFormat="1" x14ac:dyDescent="0.25">
      <c r="B11" s="10" t="s">
        <v>279</v>
      </c>
      <c r="C11" s="9">
        <f>SUM(C5:C10)</f>
        <v>89090000</v>
      </c>
      <c r="D11" s="9">
        <f t="shared" ref="D11:W11" si="0">SUM(D5:D10)</f>
        <v>94363000</v>
      </c>
      <c r="E11" s="9">
        <f t="shared" si="0"/>
        <v>99036000</v>
      </c>
      <c r="F11" s="9">
        <f t="shared" si="0"/>
        <v>104023000</v>
      </c>
      <c r="G11" s="9">
        <f t="shared" si="0"/>
        <v>110644000</v>
      </c>
      <c r="H11" s="9">
        <f t="shared" si="0"/>
        <v>118902000</v>
      </c>
      <c r="I11" s="9">
        <f t="shared" si="0"/>
        <v>124354000</v>
      </c>
      <c r="J11" s="9">
        <f t="shared" si="0"/>
        <v>130422000</v>
      </c>
      <c r="K11" s="9">
        <f t="shared" si="0"/>
        <v>139259000</v>
      </c>
      <c r="L11" s="9">
        <f t="shared" si="0"/>
        <v>148863000</v>
      </c>
      <c r="M11" s="9">
        <f t="shared" si="0"/>
        <v>151562000</v>
      </c>
      <c r="N11" s="9">
        <f t="shared" si="0"/>
        <v>158334000</v>
      </c>
      <c r="O11" s="9">
        <f t="shared" si="0"/>
        <v>167090000</v>
      </c>
      <c r="P11" s="9">
        <f t="shared" si="0"/>
        <v>182856000</v>
      </c>
      <c r="Q11" s="9">
        <f t="shared" si="0"/>
        <v>192947000</v>
      </c>
      <c r="R11" s="9">
        <f t="shared" si="0"/>
        <v>195151000</v>
      </c>
      <c r="S11" s="9">
        <f t="shared" si="0"/>
        <v>203653000</v>
      </c>
      <c r="T11" s="9">
        <f t="shared" si="0"/>
        <v>207639000</v>
      </c>
      <c r="U11" s="9">
        <f t="shared" si="0"/>
        <v>209180000</v>
      </c>
      <c r="V11" s="9">
        <f t="shared" si="0"/>
        <v>213563000</v>
      </c>
      <c r="W11" s="9">
        <f t="shared" si="0"/>
        <v>221844000</v>
      </c>
    </row>
    <row r="13" spans="1:23" x14ac:dyDescent="0.25">
      <c r="B13" s="1" t="s">
        <v>280</v>
      </c>
      <c r="C13" s="35">
        <v>1403462000</v>
      </c>
      <c r="D13" s="35">
        <v>1470042000</v>
      </c>
      <c r="E13" s="35">
        <v>1505499000</v>
      </c>
      <c r="F13" s="35">
        <v>1547210000</v>
      </c>
      <c r="G13" s="35">
        <v>1630274000</v>
      </c>
      <c r="H13" s="35">
        <v>1820019000</v>
      </c>
      <c r="I13" s="35">
        <v>1893222000</v>
      </c>
      <c r="J13" s="35">
        <v>1937314000</v>
      </c>
      <c r="K13" s="35">
        <v>1996092000</v>
      </c>
      <c r="L13" s="35"/>
      <c r="M13" s="35"/>
      <c r="N13" s="35"/>
      <c r="O13" s="35"/>
      <c r="P13" s="35"/>
      <c r="Q13" s="35"/>
      <c r="R13" s="35"/>
      <c r="S13" s="35"/>
      <c r="T13" s="35"/>
      <c r="U13" s="35"/>
      <c r="V13" s="35"/>
      <c r="W13" s="35"/>
    </row>
    <row r="14" spans="1:23" x14ac:dyDescent="0.25">
      <c r="B14" s="1" t="s">
        <v>281</v>
      </c>
      <c r="C14" s="35">
        <v>947666000</v>
      </c>
      <c r="D14" s="35">
        <v>1046199000</v>
      </c>
      <c r="E14" s="35">
        <v>1165228000</v>
      </c>
      <c r="F14" s="35">
        <v>1327435000</v>
      </c>
      <c r="G14" s="35">
        <v>1550329000</v>
      </c>
      <c r="H14" s="35">
        <v>1782086000</v>
      </c>
      <c r="I14" s="35">
        <v>1921144000</v>
      </c>
      <c r="J14" s="35">
        <v>1973283000</v>
      </c>
      <c r="K14" s="35">
        <v>2105592000</v>
      </c>
      <c r="L14" s="35"/>
      <c r="M14" s="35"/>
      <c r="N14" s="35"/>
      <c r="O14" s="35"/>
      <c r="P14" s="35"/>
      <c r="Q14" s="35"/>
      <c r="R14" s="35"/>
      <c r="S14" s="35"/>
      <c r="T14" s="35"/>
      <c r="U14" s="35"/>
      <c r="V14" s="35"/>
      <c r="W14" s="35"/>
    </row>
    <row r="15" spans="1:23" x14ac:dyDescent="0.25">
      <c r="B15" s="1" t="s">
        <v>282</v>
      </c>
      <c r="C15" s="35"/>
      <c r="D15" s="35"/>
      <c r="E15" s="35"/>
      <c r="F15" s="35"/>
      <c r="G15" s="35"/>
      <c r="H15" s="35"/>
      <c r="I15" s="35"/>
      <c r="J15" s="35"/>
      <c r="K15" s="35"/>
      <c r="L15" s="35">
        <v>2256851000</v>
      </c>
      <c r="M15" s="35">
        <v>2501199000</v>
      </c>
      <c r="N15" s="35">
        <v>2621250000</v>
      </c>
      <c r="O15" s="35">
        <v>2671908000</v>
      </c>
      <c r="P15" s="35">
        <v>2702776000</v>
      </c>
      <c r="Q15" s="35">
        <v>2839670000</v>
      </c>
      <c r="R15" s="35">
        <v>2933445000</v>
      </c>
      <c r="S15" s="35">
        <v>2979505000</v>
      </c>
      <c r="T15" s="35">
        <v>3170972000</v>
      </c>
      <c r="U15" s="35">
        <v>3234643000</v>
      </c>
      <c r="V15" s="35">
        <v>3257697000</v>
      </c>
      <c r="W15" s="35">
        <v>3308788000</v>
      </c>
    </row>
    <row r="16" spans="1:23" x14ac:dyDescent="0.25">
      <c r="B16" s="1" t="s">
        <v>283</v>
      </c>
      <c r="C16" s="35"/>
      <c r="D16" s="35"/>
      <c r="E16" s="35"/>
      <c r="F16" s="35"/>
      <c r="G16" s="35"/>
      <c r="H16" s="35"/>
      <c r="I16" s="35"/>
      <c r="J16" s="35"/>
      <c r="K16" s="35"/>
      <c r="L16" s="35">
        <v>1233379000</v>
      </c>
      <c r="M16" s="35">
        <v>1319087000</v>
      </c>
      <c r="N16" s="35">
        <v>1428040000</v>
      </c>
      <c r="O16" s="35">
        <v>1562561000</v>
      </c>
      <c r="P16" s="35">
        <v>1723474000</v>
      </c>
      <c r="Q16" s="35">
        <v>1892537000</v>
      </c>
      <c r="R16" s="35">
        <v>2019083000</v>
      </c>
      <c r="S16" s="35">
        <v>2137158000</v>
      </c>
      <c r="T16" s="35">
        <v>2343674000</v>
      </c>
      <c r="U16" s="35">
        <v>2400480000</v>
      </c>
      <c r="V16" s="35">
        <v>2432239000</v>
      </c>
      <c r="W16" s="35">
        <v>2523426000</v>
      </c>
    </row>
    <row r="17" spans="2:23" x14ac:dyDescent="0.25">
      <c r="B17" s="1" t="s">
        <v>284</v>
      </c>
      <c r="C17" s="35"/>
      <c r="D17" s="35"/>
      <c r="E17" s="35"/>
      <c r="F17" s="35"/>
      <c r="G17" s="35"/>
      <c r="H17" s="35"/>
      <c r="I17" s="35"/>
      <c r="J17" s="35"/>
      <c r="K17" s="35"/>
      <c r="L17" s="35">
        <v>630472000</v>
      </c>
      <c r="M17" s="35">
        <v>677136000</v>
      </c>
      <c r="N17" s="35">
        <v>741434000</v>
      </c>
      <c r="O17" s="35">
        <v>746392000</v>
      </c>
      <c r="P17" s="35">
        <v>793453000</v>
      </c>
      <c r="Q17" s="35">
        <v>785368000</v>
      </c>
      <c r="R17" s="35">
        <v>789384000</v>
      </c>
      <c r="S17" s="35">
        <v>788522000</v>
      </c>
      <c r="T17" s="35">
        <v>836647000</v>
      </c>
      <c r="U17" s="35">
        <v>860882000</v>
      </c>
      <c r="V17" s="35">
        <v>915297000</v>
      </c>
      <c r="W17" s="35">
        <v>964150000</v>
      </c>
    </row>
    <row r="18" spans="2:23" x14ac:dyDescent="0.25">
      <c r="B18" s="1" t="s">
        <v>285</v>
      </c>
      <c r="C18" s="35"/>
      <c r="D18" s="35"/>
      <c r="E18" s="35"/>
      <c r="F18" s="35"/>
      <c r="G18" s="35"/>
      <c r="H18" s="35"/>
      <c r="I18" s="35"/>
      <c r="J18" s="35"/>
      <c r="K18" s="35"/>
      <c r="L18" s="35">
        <v>319602000</v>
      </c>
      <c r="M18" s="35">
        <v>349494000</v>
      </c>
      <c r="N18" s="35">
        <v>382304000</v>
      </c>
      <c r="O18" s="35">
        <v>418121000</v>
      </c>
      <c r="P18" s="35">
        <v>483660000</v>
      </c>
      <c r="Q18" s="35">
        <v>569140000</v>
      </c>
      <c r="R18" s="35">
        <v>634891000</v>
      </c>
      <c r="S18" s="35">
        <v>684609000</v>
      </c>
      <c r="T18" s="35">
        <v>762414000</v>
      </c>
      <c r="U18" s="35">
        <v>799480000</v>
      </c>
      <c r="V18" s="35">
        <v>834002000</v>
      </c>
      <c r="W18" s="35">
        <v>870705000</v>
      </c>
    </row>
    <row r="19" spans="2:23" s="10" customFormat="1" x14ac:dyDescent="0.25">
      <c r="B19" s="10" t="s">
        <v>158</v>
      </c>
      <c r="C19" s="99">
        <f>SUM(C13:C18)</f>
        <v>2351128000</v>
      </c>
      <c r="D19" s="99">
        <f t="shared" ref="D19:W19" si="1">SUM(D13:D18)</f>
        <v>2516241000</v>
      </c>
      <c r="E19" s="99">
        <f t="shared" si="1"/>
        <v>2670727000</v>
      </c>
      <c r="F19" s="99">
        <f t="shared" si="1"/>
        <v>2874645000</v>
      </c>
      <c r="G19" s="99">
        <f t="shared" si="1"/>
        <v>3180603000</v>
      </c>
      <c r="H19" s="99">
        <f t="shared" si="1"/>
        <v>3602105000</v>
      </c>
      <c r="I19" s="99">
        <f t="shared" si="1"/>
        <v>3814366000</v>
      </c>
      <c r="J19" s="99">
        <f t="shared" si="1"/>
        <v>3910597000</v>
      </c>
      <c r="K19" s="99">
        <f t="shared" si="1"/>
        <v>4101684000</v>
      </c>
      <c r="L19" s="99">
        <f t="shared" si="1"/>
        <v>4440304000</v>
      </c>
      <c r="M19" s="99">
        <f t="shared" si="1"/>
        <v>4846916000</v>
      </c>
      <c r="N19" s="99">
        <f t="shared" si="1"/>
        <v>5173028000</v>
      </c>
      <c r="O19" s="99">
        <f t="shared" si="1"/>
        <v>5398982000</v>
      </c>
      <c r="P19" s="99">
        <f t="shared" si="1"/>
        <v>5703363000</v>
      </c>
      <c r="Q19" s="99">
        <f t="shared" si="1"/>
        <v>6086715000</v>
      </c>
      <c r="R19" s="99">
        <f t="shared" si="1"/>
        <v>6376803000</v>
      </c>
      <c r="S19" s="99">
        <f t="shared" si="1"/>
        <v>6589794000</v>
      </c>
      <c r="T19" s="99">
        <f t="shared" si="1"/>
        <v>7113707000</v>
      </c>
      <c r="U19" s="99">
        <f t="shared" si="1"/>
        <v>7295485000</v>
      </c>
      <c r="V19" s="99">
        <f t="shared" si="1"/>
        <v>7439235000</v>
      </c>
      <c r="W19" s="99">
        <f t="shared" si="1"/>
        <v>7667069000</v>
      </c>
    </row>
    <row r="21" spans="2:23" x14ac:dyDescent="0.25">
      <c r="B21" s="11" t="s">
        <v>286</v>
      </c>
    </row>
    <row r="22" spans="2:23" x14ac:dyDescent="0.25">
      <c r="B22" s="1" t="s">
        <v>287</v>
      </c>
      <c r="C22" s="36">
        <f>(C13/C5)/3</f>
        <v>9.7655916223080403</v>
      </c>
      <c r="D22" s="36">
        <f t="shared" ref="D22:K23" si="2">(D13/D5)/3</f>
        <v>9.9243341772151901</v>
      </c>
      <c r="E22" s="36">
        <f t="shared" si="2"/>
        <v>9.9722393339029871</v>
      </c>
      <c r="F22" s="36">
        <f t="shared" si="2"/>
        <v>10.044535332878892</v>
      </c>
      <c r="G22" s="36">
        <f t="shared" si="2"/>
        <v>10.290184939721012</v>
      </c>
      <c r="H22" s="36">
        <f t="shared" si="2"/>
        <v>11.012997621943471</v>
      </c>
      <c r="I22" s="36">
        <f t="shared" si="2"/>
        <v>11.277435265104808</v>
      </c>
      <c r="J22" s="36">
        <f t="shared" si="2"/>
        <v>11.337874771026096</v>
      </c>
      <c r="K22" s="36">
        <f t="shared" si="2"/>
        <v>11.376466162842389</v>
      </c>
      <c r="L22" s="36"/>
      <c r="M22" s="36"/>
      <c r="N22" s="36"/>
      <c r="O22" s="36"/>
      <c r="P22" s="36"/>
      <c r="Q22" s="36"/>
      <c r="R22" s="36"/>
      <c r="S22" s="36"/>
      <c r="T22" s="36"/>
      <c r="U22" s="36"/>
      <c r="V22" s="36"/>
      <c r="W22" s="36"/>
    </row>
    <row r="23" spans="2:23" x14ac:dyDescent="0.25">
      <c r="B23" s="1" t="s">
        <v>288</v>
      </c>
      <c r="C23" s="36">
        <f>(C14/C6)/3</f>
        <v>7.6699931204726646</v>
      </c>
      <c r="D23" s="36">
        <f t="shared" si="2"/>
        <v>7.7516893393793902</v>
      </c>
      <c r="E23" s="36">
        <f t="shared" si="2"/>
        <v>7.9734225634498657</v>
      </c>
      <c r="F23" s="36">
        <f t="shared" si="2"/>
        <v>8.3996798157358548</v>
      </c>
      <c r="G23" s="36">
        <f t="shared" si="2"/>
        <v>8.9355108298463417</v>
      </c>
      <c r="H23" s="36">
        <f t="shared" si="2"/>
        <v>9.3086056047428762</v>
      </c>
      <c r="I23" s="36">
        <f t="shared" si="2"/>
        <v>9.3629846236323306</v>
      </c>
      <c r="J23" s="36">
        <f t="shared" si="2"/>
        <v>8.953392772068332</v>
      </c>
      <c r="K23" s="36">
        <f t="shared" si="2"/>
        <v>8.6893392594059886</v>
      </c>
      <c r="L23" s="36"/>
      <c r="M23" s="36"/>
      <c r="N23" s="36"/>
      <c r="O23" s="36"/>
      <c r="P23" s="36"/>
      <c r="Q23" s="36"/>
      <c r="R23" s="36"/>
      <c r="S23" s="36"/>
      <c r="T23" s="36"/>
      <c r="U23" s="36"/>
      <c r="V23" s="36"/>
      <c r="W23" s="36"/>
    </row>
    <row r="24" spans="2:23" x14ac:dyDescent="0.25">
      <c r="B24" s="1" t="s">
        <v>289</v>
      </c>
      <c r="L24" s="36">
        <f t="shared" ref="L24:O24" si="3">(L15/L7)/3</f>
        <v>11.289956427996138</v>
      </c>
      <c r="M24" s="36">
        <f t="shared" si="3"/>
        <v>12.537149817295981</v>
      </c>
      <c r="N24" s="36">
        <f t="shared" si="3"/>
        <v>13.018893226450517</v>
      </c>
      <c r="O24" s="36">
        <f t="shared" si="3"/>
        <v>13.163016168602761</v>
      </c>
      <c r="P24" s="36">
        <f t="shared" ref="P24:W27" si="4">(P15/P7)/3</f>
        <v>12.876064161747822</v>
      </c>
      <c r="Q24" s="36">
        <f t="shared" si="4"/>
        <v>12.983604008924978</v>
      </c>
      <c r="R24" s="36">
        <f t="shared" si="4"/>
        <v>13.379879859334162</v>
      </c>
      <c r="S24" s="36">
        <f t="shared" si="4"/>
        <v>13.43462832201571</v>
      </c>
      <c r="T24" s="36">
        <f t="shared" si="4"/>
        <v>14.209919695991969</v>
      </c>
      <c r="U24" s="36">
        <f t="shared" si="4"/>
        <v>14.580118366666214</v>
      </c>
      <c r="V24" s="36">
        <f t="shared" si="4"/>
        <v>14.669553117907705</v>
      </c>
      <c r="W24" s="36">
        <f t="shared" si="4"/>
        <v>14.663688537304173</v>
      </c>
    </row>
    <row r="25" spans="2:23" x14ac:dyDescent="0.25">
      <c r="B25" s="1" t="s">
        <v>290</v>
      </c>
      <c r="L25" s="36">
        <f t="shared" ref="L25:O25" si="5">(L16/L8)/3</f>
        <v>9.66401046808644</v>
      </c>
      <c r="M25" s="36">
        <f t="shared" si="5"/>
        <v>9.9413431609728153</v>
      </c>
      <c r="N25" s="36">
        <f t="shared" si="5"/>
        <v>10.052018442262344</v>
      </c>
      <c r="O25" s="36">
        <f t="shared" si="5"/>
        <v>10.05936240616993</v>
      </c>
      <c r="P25" s="36">
        <f t="shared" si="4"/>
        <v>9.7812397135106295</v>
      </c>
      <c r="Q25" s="36">
        <f t="shared" si="4"/>
        <v>10.260489349359444</v>
      </c>
      <c r="R25" s="36">
        <f t="shared" si="4"/>
        <v>10.81307905701402</v>
      </c>
      <c r="S25" s="36">
        <f t="shared" si="4"/>
        <v>10.680770038082102</v>
      </c>
      <c r="T25" s="36">
        <f t="shared" si="4"/>
        <v>11.403407874506142</v>
      </c>
      <c r="U25" s="36">
        <f t="shared" si="4"/>
        <v>11.647839757773378</v>
      </c>
      <c r="V25" s="36">
        <f t="shared" si="4"/>
        <v>11.499947990543737</v>
      </c>
      <c r="W25" s="36">
        <f t="shared" si="4"/>
        <v>11.361256685936572</v>
      </c>
    </row>
    <row r="26" spans="2:23" x14ac:dyDescent="0.25">
      <c r="B26" s="1" t="s">
        <v>291</v>
      </c>
      <c r="L26" s="36">
        <f t="shared" ref="L26:O26" si="6">(L17/L9)/3</f>
        <v>7.6290461151244537</v>
      </c>
      <c r="M26" s="36">
        <f t="shared" si="6"/>
        <v>8.0929365363929726</v>
      </c>
      <c r="N26" s="36">
        <f t="shared" si="6"/>
        <v>8.4120036305877015</v>
      </c>
      <c r="O26" s="36">
        <f t="shared" si="6"/>
        <v>7.9191944913051318</v>
      </c>
      <c r="P26" s="36">
        <f t="shared" si="4"/>
        <v>7.706869087165142</v>
      </c>
      <c r="Q26" s="36">
        <f t="shared" si="4"/>
        <v>7.258215962441315</v>
      </c>
      <c r="R26" s="36">
        <f t="shared" si="4"/>
        <v>7.2439158682964431</v>
      </c>
      <c r="S26" s="36">
        <f t="shared" si="4"/>
        <v>7.0021756311550378</v>
      </c>
      <c r="T26" s="36">
        <f t="shared" si="4"/>
        <v>7.3595380095353704</v>
      </c>
      <c r="U26" s="36">
        <f t="shared" si="4"/>
        <v>7.423060341110939</v>
      </c>
      <c r="V26" s="36">
        <f t="shared" si="4"/>
        <v>7.8254591156253204</v>
      </c>
      <c r="W26" s="36">
        <f t="shared" si="4"/>
        <v>8.0424246974133116</v>
      </c>
    </row>
    <row r="27" spans="2:23" x14ac:dyDescent="0.25">
      <c r="B27" s="1" t="s">
        <v>292</v>
      </c>
      <c r="L27" s="36">
        <f t="shared" ref="L27:O27" si="7">(L18/L10)/3</f>
        <v>8.7747302528622022</v>
      </c>
      <c r="M27" s="36">
        <f t="shared" si="7"/>
        <v>9.0015453562046055</v>
      </c>
      <c r="N27" s="36">
        <f t="shared" si="7"/>
        <v>8.7976987688413306</v>
      </c>
      <c r="O27" s="36">
        <f t="shared" si="7"/>
        <v>8.5858231175178137</v>
      </c>
      <c r="P27" s="36">
        <f t="shared" si="4"/>
        <v>8.1280564658432066</v>
      </c>
      <c r="Q27" s="36">
        <f t="shared" si="4"/>
        <v>8.434702709111388</v>
      </c>
      <c r="R27" s="36">
        <f t="shared" si="4"/>
        <v>9.0040135012480143</v>
      </c>
      <c r="S27" s="36">
        <f t="shared" si="4"/>
        <v>8.951945708457556</v>
      </c>
      <c r="T27" s="36">
        <f t="shared" si="4"/>
        <v>9.4640449856626816</v>
      </c>
      <c r="U27" s="36">
        <f t="shared" si="4"/>
        <v>9.5602989536621816</v>
      </c>
      <c r="V27" s="36">
        <f t="shared" si="4"/>
        <v>9.2509622530586899</v>
      </c>
      <c r="W27" s="36">
        <f t="shared" si="4"/>
        <v>8.894183623437117</v>
      </c>
    </row>
    <row r="28" spans="2:23" s="10" customFormat="1" x14ac:dyDescent="0.25">
      <c r="B28" s="10" t="s">
        <v>293</v>
      </c>
      <c r="C28" s="100">
        <f>(C19/C11)/3</f>
        <v>8.7968271785086234</v>
      </c>
      <c r="D28" s="100">
        <f t="shared" ref="D28:W28" si="8">(D19/D11)/3</f>
        <v>8.8885156258279192</v>
      </c>
      <c r="E28" s="100">
        <f t="shared" si="8"/>
        <v>8.9890780456938213</v>
      </c>
      <c r="F28" s="100">
        <f t="shared" si="8"/>
        <v>9.211568595406785</v>
      </c>
      <c r="G28" s="100">
        <f t="shared" si="8"/>
        <v>9.5820921152525216</v>
      </c>
      <c r="H28" s="100">
        <f t="shared" si="8"/>
        <v>10.098246174720918</v>
      </c>
      <c r="I28" s="100">
        <f t="shared" si="8"/>
        <v>10.224482793744739</v>
      </c>
      <c r="J28" s="100">
        <f t="shared" si="8"/>
        <v>9.9947273721713614</v>
      </c>
      <c r="K28" s="100">
        <f t="shared" si="8"/>
        <v>9.8178789162639397</v>
      </c>
      <c r="L28" s="100">
        <f t="shared" si="8"/>
        <v>9.9427079484716376</v>
      </c>
      <c r="M28" s="100">
        <f t="shared" si="8"/>
        <v>10.659919152997892</v>
      </c>
      <c r="N28" s="100">
        <f t="shared" si="8"/>
        <v>10.890539408255123</v>
      </c>
      <c r="O28" s="100">
        <f t="shared" si="8"/>
        <v>10.770606659085921</v>
      </c>
      <c r="P28" s="100">
        <f t="shared" si="8"/>
        <v>10.396820448877806</v>
      </c>
      <c r="Q28" s="100">
        <f t="shared" si="8"/>
        <v>10.515348774533939</v>
      </c>
      <c r="R28" s="100">
        <f t="shared" si="8"/>
        <v>10.892083566059101</v>
      </c>
      <c r="S28" s="100">
        <f t="shared" si="8"/>
        <v>10.78598400219982</v>
      </c>
      <c r="T28" s="100">
        <f t="shared" si="8"/>
        <v>11.419991748499399</v>
      </c>
      <c r="U28" s="100">
        <f t="shared" si="8"/>
        <v>11.625529846702998</v>
      </c>
      <c r="V28" s="100">
        <f t="shared" si="8"/>
        <v>11.611304392614826</v>
      </c>
      <c r="W28" s="100">
        <f t="shared" si="8"/>
        <v>11.520210898950012</v>
      </c>
    </row>
    <row r="30" spans="2:23" x14ac:dyDescent="0.25">
      <c r="B30" s="10" t="s">
        <v>294</v>
      </c>
    </row>
    <row r="31" spans="2:23" x14ac:dyDescent="0.25">
      <c r="B31" s="1" t="s">
        <v>273</v>
      </c>
      <c r="D31" s="31">
        <f>D5/C5-1</f>
        <v>3.068573217826942E-2</v>
      </c>
      <c r="E31" s="31">
        <f t="shared" ref="E31:T33" si="9">E5/D5-1</f>
        <v>1.9200000000000106E-2</v>
      </c>
      <c r="F31" s="31">
        <f t="shared" si="9"/>
        <v>2.0308805118931739E-2</v>
      </c>
      <c r="G31" s="31">
        <f t="shared" si="9"/>
        <v>2.8532476385237038E-2</v>
      </c>
      <c r="H31" s="31">
        <f t="shared" si="9"/>
        <v>4.311683393296728E-2</v>
      </c>
      <c r="I31" s="31">
        <f t="shared" si="9"/>
        <v>1.5829506054059861E-2</v>
      </c>
      <c r="J31" s="31">
        <f t="shared" si="9"/>
        <v>1.783448596293713E-2</v>
      </c>
      <c r="K31" s="31">
        <f t="shared" si="9"/>
        <v>2.6844812753480607E-2</v>
      </c>
      <c r="L31" s="31">
        <f t="shared" si="9"/>
        <v>-1</v>
      </c>
      <c r="M31" s="31"/>
      <c r="N31" s="31"/>
      <c r="O31" s="31"/>
      <c r="P31" s="31"/>
      <c r="Q31" s="31"/>
      <c r="R31" s="31"/>
      <c r="S31" s="31"/>
      <c r="T31" s="31"/>
      <c r="U31" s="31"/>
      <c r="V31" s="31"/>
      <c r="W31" s="31"/>
    </row>
    <row r="32" spans="2:23" x14ac:dyDescent="0.25">
      <c r="B32" s="1" t="s">
        <v>274</v>
      </c>
      <c r="D32" s="31">
        <f t="shared" ref="D32:S37" si="10">D6/C6-1</f>
        <v>9.2339443972319968E-2</v>
      </c>
      <c r="E32" s="31">
        <f t="shared" si="10"/>
        <v>8.2799857739841665E-2</v>
      </c>
      <c r="F32" s="31">
        <f t="shared" si="10"/>
        <v>8.1395110134871551E-2</v>
      </c>
      <c r="G32" s="31">
        <f t="shared" si="10"/>
        <v>9.7877671893390028E-2</v>
      </c>
      <c r="H32" s="31">
        <f t="shared" si="10"/>
        <v>0.10341667531210019</v>
      </c>
      <c r="I32" s="31">
        <f t="shared" si="10"/>
        <v>7.1769960040742875E-2</v>
      </c>
      <c r="J32" s="31">
        <f t="shared" si="10"/>
        <v>7.4128225747496224E-2</v>
      </c>
      <c r="K32" s="31">
        <f t="shared" si="10"/>
        <v>9.9475940924249606E-2</v>
      </c>
      <c r="L32" s="31">
        <f t="shared" si="10"/>
        <v>-1</v>
      </c>
      <c r="M32" s="31"/>
      <c r="N32" s="31"/>
      <c r="O32" s="31"/>
      <c r="P32" s="31"/>
      <c r="Q32" s="31"/>
      <c r="R32" s="31"/>
      <c r="S32" s="31"/>
      <c r="T32" s="31"/>
      <c r="U32" s="31"/>
      <c r="V32" s="31"/>
      <c r="W32" s="31"/>
    </row>
    <row r="33" spans="2:23" x14ac:dyDescent="0.25">
      <c r="B33" s="1" t="s">
        <v>275</v>
      </c>
      <c r="D33" s="31"/>
      <c r="E33" s="31"/>
      <c r="F33" s="31"/>
      <c r="G33" s="31"/>
      <c r="H33" s="31"/>
      <c r="I33" s="31"/>
      <c r="J33" s="31"/>
      <c r="K33" s="31"/>
      <c r="L33" s="31"/>
      <c r="M33" s="31">
        <f t="shared" ref="M33:M36" si="11">M7/L7-1</f>
        <v>-1.9810004052046581E-3</v>
      </c>
      <c r="N33" s="31">
        <f t="shared" ref="N33:N36" si="12">N7/M7-1</f>
        <v>9.2179064976467551E-3</v>
      </c>
      <c r="O33" s="31">
        <f t="shared" ref="O33:O36" si="13">O7/N7-1</f>
        <v>8.1652114312960045E-3</v>
      </c>
      <c r="P33" s="31">
        <f t="shared" ref="P33:P36" si="14">P7/O7-1</f>
        <v>3.4095947503768764E-2</v>
      </c>
      <c r="Q33" s="31">
        <f t="shared" si="9"/>
        <v>4.1947148022695835E-2</v>
      </c>
      <c r="R33" s="31">
        <f t="shared" si="9"/>
        <v>2.4278503237133986E-3</v>
      </c>
      <c r="S33" s="31">
        <f t="shared" si="9"/>
        <v>1.156251282823173E-2</v>
      </c>
      <c r="T33" s="31">
        <f t="shared" si="9"/>
        <v>6.1953845737630076E-3</v>
      </c>
      <c r="U33" s="31">
        <f t="shared" ref="Q33:W37" si="15">U7/T7-1</f>
        <v>-5.8211443321144474E-3</v>
      </c>
      <c r="V33" s="31">
        <f t="shared" si="15"/>
        <v>9.8714013333145445E-4</v>
      </c>
      <c r="W33" s="31">
        <f t="shared" si="15"/>
        <v>1.6089376418458867E-2</v>
      </c>
    </row>
    <row r="34" spans="2:23" x14ac:dyDescent="0.25">
      <c r="B34" s="1" t="s">
        <v>276</v>
      </c>
      <c r="D34" s="31"/>
      <c r="E34" s="31"/>
      <c r="F34" s="31"/>
      <c r="G34" s="31"/>
      <c r="H34" s="31"/>
      <c r="I34" s="31"/>
      <c r="J34" s="31"/>
      <c r="K34" s="31"/>
      <c r="L34" s="31"/>
      <c r="M34" s="31">
        <f t="shared" si="11"/>
        <v>3.965492924639169E-2</v>
      </c>
      <c r="N34" s="31">
        <f t="shared" si="12"/>
        <v>7.0677609713084122E-2</v>
      </c>
      <c r="O34" s="31">
        <f t="shared" si="13"/>
        <v>9.3400908035054409E-2</v>
      </c>
      <c r="P34" s="31">
        <f t="shared" si="14"/>
        <v>0.13434277106106851</v>
      </c>
      <c r="Q34" s="31">
        <f t="shared" si="15"/>
        <v>4.6804236047264025E-2</v>
      </c>
      <c r="R34" s="31">
        <f t="shared" si="15"/>
        <v>1.234487581933208E-2</v>
      </c>
      <c r="S34" s="31">
        <f t="shared" si="15"/>
        <v>7.1591529835159484E-2</v>
      </c>
      <c r="T34" s="31">
        <f t="shared" si="15"/>
        <v>2.713724549461749E-2</v>
      </c>
      <c r="U34" s="31">
        <f t="shared" si="15"/>
        <v>2.7442050563437625E-3</v>
      </c>
      <c r="V34" s="31">
        <f t="shared" si="15"/>
        <v>2.6260626528473274E-2</v>
      </c>
      <c r="W34" s="31">
        <f t="shared" si="15"/>
        <v>5.0156028368794292E-2</v>
      </c>
    </row>
    <row r="35" spans="2:23" x14ac:dyDescent="0.25">
      <c r="B35" s="1" t="s">
        <v>277</v>
      </c>
      <c r="D35" s="31"/>
      <c r="E35" s="31"/>
      <c r="F35" s="31"/>
      <c r="G35" s="31"/>
      <c r="H35" s="31"/>
      <c r="I35" s="31"/>
      <c r="J35" s="31"/>
      <c r="K35" s="31"/>
      <c r="L35" s="31"/>
      <c r="M35" s="31">
        <f t="shared" si="11"/>
        <v>1.2451446618506612E-2</v>
      </c>
      <c r="N35" s="31">
        <f t="shared" si="12"/>
        <v>5.3424166367873838E-2</v>
      </c>
      <c r="O35" s="31">
        <f t="shared" si="13"/>
        <v>6.933287950987066E-2</v>
      </c>
      <c r="P35" s="31">
        <f t="shared" si="14"/>
        <v>9.233854282713172E-2</v>
      </c>
      <c r="Q35" s="31">
        <f t="shared" si="15"/>
        <v>5.0993647648464258E-2</v>
      </c>
      <c r="R35" s="31">
        <f t="shared" si="15"/>
        <v>7.097704336253674E-3</v>
      </c>
      <c r="S35" s="31">
        <f t="shared" si="15"/>
        <v>3.33938993502918E-2</v>
      </c>
      <c r="T35" s="31">
        <f t="shared" si="15"/>
        <v>9.5106161920239796E-3</v>
      </c>
      <c r="U35" s="31">
        <f t="shared" si="15"/>
        <v>2.0161503140338821E-2</v>
      </c>
      <c r="V35" s="31">
        <f t="shared" si="15"/>
        <v>8.5363960887785417E-3</v>
      </c>
      <c r="W35" s="31">
        <f t="shared" si="15"/>
        <v>2.4956396840053241E-2</v>
      </c>
    </row>
    <row r="36" spans="2:23" x14ac:dyDescent="0.25">
      <c r="B36" s="1" t="s">
        <v>278</v>
      </c>
      <c r="D36" s="31"/>
      <c r="E36" s="31"/>
      <c r="F36" s="31"/>
      <c r="G36" s="31"/>
      <c r="H36" s="31"/>
      <c r="I36" s="31"/>
      <c r="J36" s="31"/>
      <c r="K36" s="31"/>
      <c r="L36" s="31"/>
      <c r="M36" s="31">
        <f t="shared" si="11"/>
        <v>6.597479614529278E-2</v>
      </c>
      <c r="N36" s="31">
        <f t="shared" si="12"/>
        <v>0.11922423118528824</v>
      </c>
      <c r="O36" s="31">
        <f t="shared" si="13"/>
        <v>0.12067656196064891</v>
      </c>
      <c r="P36" s="31">
        <f t="shared" si="14"/>
        <v>0.22189367338138366</v>
      </c>
      <c r="Q36" s="31">
        <f t="shared" si="15"/>
        <v>0.13395512982102353</v>
      </c>
      <c r="R36" s="31">
        <f t="shared" si="15"/>
        <v>4.4993775564645233E-2</v>
      </c>
      <c r="S36" s="31">
        <f t="shared" si="15"/>
        <v>8.4581347855684053E-2</v>
      </c>
      <c r="T36" s="31">
        <f t="shared" si="15"/>
        <v>5.3389298603483404E-2</v>
      </c>
      <c r="U36" s="31">
        <f t="shared" si="15"/>
        <v>3.8059062302163715E-2</v>
      </c>
      <c r="V36" s="31">
        <f t="shared" si="15"/>
        <v>7.8062780269058329E-2</v>
      </c>
      <c r="W36" s="31">
        <f t="shared" si="15"/>
        <v>8.5887324881035676E-2</v>
      </c>
    </row>
    <row r="37" spans="2:23" s="10" customFormat="1" x14ac:dyDescent="0.25">
      <c r="B37" s="10" t="s">
        <v>279</v>
      </c>
      <c r="D37" s="101">
        <f t="shared" si="10"/>
        <v>5.9187338646312648E-2</v>
      </c>
      <c r="E37" s="101">
        <f t="shared" si="10"/>
        <v>4.9521528565221518E-2</v>
      </c>
      <c r="F37" s="101">
        <f t="shared" si="10"/>
        <v>5.0355426309624862E-2</v>
      </c>
      <c r="G37" s="101">
        <f t="shared" si="10"/>
        <v>6.3649385232112055E-2</v>
      </c>
      <c r="H37" s="101">
        <f t="shared" si="10"/>
        <v>7.4635768771917244E-2</v>
      </c>
      <c r="I37" s="101">
        <f t="shared" si="10"/>
        <v>4.5852887251686347E-2</v>
      </c>
      <c r="J37" s="101">
        <f t="shared" si="10"/>
        <v>4.8796178651269839E-2</v>
      </c>
      <c r="K37" s="101">
        <f t="shared" si="10"/>
        <v>6.7756973516738039E-2</v>
      </c>
      <c r="L37" s="101">
        <f t="shared" si="10"/>
        <v>6.8965022009349397E-2</v>
      </c>
      <c r="M37" s="101">
        <f t="shared" si="10"/>
        <v>1.8130764528458965E-2</v>
      </c>
      <c r="N37" s="101">
        <f t="shared" si="10"/>
        <v>4.4681384515907752E-2</v>
      </c>
      <c r="O37" s="101">
        <f t="shared" si="10"/>
        <v>5.530081978602186E-2</v>
      </c>
      <c r="P37" s="101">
        <f t="shared" si="10"/>
        <v>9.4356334909330375E-2</v>
      </c>
      <c r="Q37" s="101">
        <f t="shared" si="10"/>
        <v>5.5185501159382255E-2</v>
      </c>
      <c r="R37" s="101">
        <f t="shared" si="10"/>
        <v>1.1422825957387195E-2</v>
      </c>
      <c r="S37" s="101">
        <f t="shared" si="10"/>
        <v>4.3566264072436134E-2</v>
      </c>
      <c r="T37" s="101">
        <f t="shared" si="15"/>
        <v>1.9572508138844036E-2</v>
      </c>
      <c r="U37" s="101">
        <f t="shared" si="15"/>
        <v>7.4215344901487068E-3</v>
      </c>
      <c r="V37" s="101">
        <f t="shared" si="15"/>
        <v>2.0953246008222681E-2</v>
      </c>
      <c r="W37" s="101">
        <f t="shared" si="15"/>
        <v>3.877544331180971E-2</v>
      </c>
    </row>
    <row r="39" spans="2:23" x14ac:dyDescent="0.25">
      <c r="B39" s="10" t="s">
        <v>295</v>
      </c>
    </row>
    <row r="40" spans="2:23" x14ac:dyDescent="0.25">
      <c r="B40" s="1" t="s">
        <v>273</v>
      </c>
      <c r="G40" s="31">
        <f>G5/C5-1</f>
        <v>0.10239014716626649</v>
      </c>
      <c r="H40" s="31">
        <f t="shared" ref="H40:W46" si="16">H5/D5-1</f>
        <v>0.1156860759493672</v>
      </c>
      <c r="I40" s="31">
        <f t="shared" si="16"/>
        <v>0.11199650259324767</v>
      </c>
      <c r="J40" s="31">
        <f t="shared" si="16"/>
        <v>0.10929983445320879</v>
      </c>
      <c r="K40" s="31">
        <f t="shared" si="16"/>
        <v>0.10747964400681687</v>
      </c>
      <c r="L40" s="31">
        <f t="shared" si="16"/>
        <v>-1</v>
      </c>
      <c r="M40" s="31"/>
      <c r="N40" s="31"/>
      <c r="O40" s="31"/>
      <c r="P40" s="31"/>
      <c r="Q40" s="31"/>
      <c r="R40" s="31"/>
      <c r="S40" s="31"/>
      <c r="T40" s="31"/>
      <c r="U40" s="31"/>
      <c r="V40" s="31"/>
      <c r="W40" s="31"/>
    </row>
    <row r="41" spans="2:23" x14ac:dyDescent="0.25">
      <c r="B41" s="1" t="s">
        <v>274</v>
      </c>
      <c r="G41" s="31">
        <f t="shared" ref="G41:G46" si="17">G6/C6-1</f>
        <v>0.40424911982517897</v>
      </c>
      <c r="H41" s="31">
        <f t="shared" si="16"/>
        <v>0.41848937494442962</v>
      </c>
      <c r="I41" s="31">
        <f t="shared" si="16"/>
        <v>0.40403998932523155</v>
      </c>
      <c r="J41" s="31">
        <f t="shared" si="16"/>
        <v>0.39460495842666776</v>
      </c>
      <c r="K41" s="31">
        <f t="shared" si="16"/>
        <v>0.39663519728879204</v>
      </c>
      <c r="L41" s="31">
        <f t="shared" si="16"/>
        <v>-1</v>
      </c>
      <c r="M41" s="31"/>
      <c r="N41" s="31"/>
      <c r="O41" s="31"/>
      <c r="P41" s="31"/>
      <c r="Q41" s="31"/>
      <c r="R41" s="31"/>
      <c r="S41" s="31"/>
      <c r="T41" s="31"/>
      <c r="U41" s="31"/>
      <c r="V41" s="31"/>
      <c r="W41" s="31"/>
    </row>
    <row r="42" spans="2:23" x14ac:dyDescent="0.25">
      <c r="B42" s="1" t="s">
        <v>275</v>
      </c>
      <c r="G42" s="31"/>
      <c r="H42" s="31"/>
      <c r="I42" s="31"/>
      <c r="J42" s="31"/>
      <c r="K42" s="31"/>
      <c r="L42" s="31"/>
      <c r="M42" s="31"/>
      <c r="N42" s="31"/>
      <c r="O42" s="31"/>
      <c r="P42" s="31">
        <f t="shared" ref="P42:P45" si="18">P7/L7-1</f>
        <v>5.0065282967898694E-2</v>
      </c>
      <c r="Q42" s="31">
        <f t="shared" ref="Q42:Q45" si="19">Q7/M7-1</f>
        <v>9.6284266402008933E-2</v>
      </c>
      <c r="R42" s="31">
        <f t="shared" ref="R42:R45" si="20">R7/N7-1</f>
        <v>8.8908424471794367E-2</v>
      </c>
      <c r="S42" s="31">
        <f t="shared" ref="S42:S45" si="21">S7/O7-1</f>
        <v>9.2577813248204244E-2</v>
      </c>
      <c r="T42" s="31">
        <f t="shared" si="16"/>
        <v>6.3099372579285218E-2</v>
      </c>
      <c r="U42" s="31">
        <f t="shared" si="16"/>
        <v>1.4361351914846887E-2</v>
      </c>
      <c r="V42" s="31">
        <f t="shared" si="16"/>
        <v>1.2903490647363958E-2</v>
      </c>
      <c r="W42" s="31">
        <f t="shared" si="16"/>
        <v>1.7436355274193183E-2</v>
      </c>
    </row>
    <row r="43" spans="2:23" x14ac:dyDescent="0.25">
      <c r="B43" s="1" t="s">
        <v>276</v>
      </c>
      <c r="G43" s="31"/>
      <c r="H43" s="31"/>
      <c r="I43" s="31"/>
      <c r="J43" s="31"/>
      <c r="K43" s="31"/>
      <c r="L43" s="31"/>
      <c r="M43" s="31"/>
      <c r="N43" s="31"/>
      <c r="O43" s="31"/>
      <c r="P43" s="31">
        <f t="shared" si="18"/>
        <v>0.38061210098255849</v>
      </c>
      <c r="Q43" s="31">
        <f t="shared" si="19"/>
        <v>0.39010603902416974</v>
      </c>
      <c r="R43" s="31">
        <f t="shared" si="20"/>
        <v>0.31437018266286554</v>
      </c>
      <c r="S43" s="31">
        <f t="shared" si="21"/>
        <v>0.28815326972845612</v>
      </c>
      <c r="T43" s="31">
        <f t="shared" si="16"/>
        <v>0.16641127796506283</v>
      </c>
      <c r="U43" s="31">
        <f t="shared" si="16"/>
        <v>0.11731698192996443</v>
      </c>
      <c r="V43" s="31">
        <f t="shared" si="16"/>
        <v>0.13267568522862372</v>
      </c>
      <c r="W43" s="31">
        <f t="shared" si="16"/>
        <v>0.11001829140304054</v>
      </c>
    </row>
    <row r="44" spans="2:23" x14ac:dyDescent="0.25">
      <c r="B44" s="1" t="s">
        <v>277</v>
      </c>
      <c r="G44" s="31"/>
      <c r="H44" s="31"/>
      <c r="I44" s="31"/>
      <c r="J44" s="31"/>
      <c r="K44" s="31"/>
      <c r="L44" s="31"/>
      <c r="M44" s="31"/>
      <c r="N44" s="31"/>
      <c r="O44" s="31"/>
      <c r="P44" s="31">
        <f t="shared" si="18"/>
        <v>0.24579809053617452</v>
      </c>
      <c r="Q44" s="31">
        <f t="shared" si="19"/>
        <v>0.29322337755467909</v>
      </c>
      <c r="R44" s="31">
        <f t="shared" si="20"/>
        <v>0.23635125936010892</v>
      </c>
      <c r="S44" s="31">
        <f t="shared" si="21"/>
        <v>0.19479899417512803</v>
      </c>
      <c r="T44" s="31">
        <f t="shared" si="16"/>
        <v>0.10420187656623336</v>
      </c>
      <c r="U44" s="31">
        <f t="shared" si="16"/>
        <v>7.1808805589442137E-2</v>
      </c>
      <c r="V44" s="31">
        <f t="shared" si="16"/>
        <v>7.3339940535183334E-2</v>
      </c>
      <c r="W44" s="31">
        <f t="shared" si="16"/>
        <v>6.4576284732397404E-2</v>
      </c>
    </row>
    <row r="45" spans="2:23" x14ac:dyDescent="0.25">
      <c r="B45" s="1" t="s">
        <v>278</v>
      </c>
      <c r="G45" s="31"/>
      <c r="H45" s="31"/>
      <c r="I45" s="31"/>
      <c r="J45" s="31"/>
      <c r="K45" s="31"/>
      <c r="L45" s="31"/>
      <c r="M45" s="31"/>
      <c r="N45" s="31"/>
      <c r="O45" s="31"/>
      <c r="P45" s="31">
        <f t="shared" si="18"/>
        <v>0.63372045136314958</v>
      </c>
      <c r="Q45" s="31">
        <f t="shared" si="19"/>
        <v>0.7379075876989647</v>
      </c>
      <c r="R45" s="31">
        <f t="shared" si="20"/>
        <v>0.62264411460131175</v>
      </c>
      <c r="S45" s="31">
        <f t="shared" si="21"/>
        <v>0.57038132199839842</v>
      </c>
      <c r="T45" s="31">
        <f t="shared" si="16"/>
        <v>0.35381900680615064</v>
      </c>
      <c r="U45" s="31">
        <f t="shared" si="16"/>
        <v>0.23932953939178381</v>
      </c>
      <c r="V45" s="31">
        <f t="shared" si="16"/>
        <v>0.27854833219877473</v>
      </c>
      <c r="W45" s="31">
        <f t="shared" si="16"/>
        <v>0.28008787070453467</v>
      </c>
    </row>
    <row r="46" spans="2:23" s="10" customFormat="1" x14ac:dyDescent="0.25">
      <c r="B46" s="10" t="s">
        <v>279</v>
      </c>
      <c r="G46" s="101">
        <f t="shared" si="17"/>
        <v>0.24193512178695697</v>
      </c>
      <c r="H46" s="101">
        <f t="shared" si="16"/>
        <v>0.26004895986774468</v>
      </c>
      <c r="I46" s="101">
        <f t="shared" si="16"/>
        <v>0.25564441213296174</v>
      </c>
      <c r="J46" s="101">
        <f t="shared" si="16"/>
        <v>0.25378041394691553</v>
      </c>
      <c r="K46" s="101">
        <f t="shared" si="16"/>
        <v>0.25862224793029909</v>
      </c>
      <c r="L46" s="101">
        <f t="shared" si="16"/>
        <v>0.25198062269768373</v>
      </c>
      <c r="M46" s="101">
        <f t="shared" si="16"/>
        <v>0.21879473117069015</v>
      </c>
      <c r="N46" s="101">
        <f t="shared" si="16"/>
        <v>0.21401297327138069</v>
      </c>
      <c r="O46" s="101">
        <f t="shared" si="16"/>
        <v>0.19985063801980485</v>
      </c>
      <c r="P46" s="101">
        <f t="shared" si="16"/>
        <v>0.2283508998206405</v>
      </c>
      <c r="Q46" s="101">
        <f t="shared" si="16"/>
        <v>0.27305657090827506</v>
      </c>
      <c r="R46" s="101">
        <f t="shared" si="16"/>
        <v>0.23252744198971786</v>
      </c>
      <c r="S46" s="101">
        <f t="shared" si="16"/>
        <v>0.21882219163325156</v>
      </c>
      <c r="T46" s="101">
        <f t="shared" si="16"/>
        <v>0.13553287833048966</v>
      </c>
      <c r="U46" s="101">
        <f t="shared" si="16"/>
        <v>8.4131911872172171E-2</v>
      </c>
      <c r="V46" s="101">
        <f t="shared" si="16"/>
        <v>9.434745402278244E-2</v>
      </c>
      <c r="W46" s="101">
        <f t="shared" si="16"/>
        <v>8.9323506159987742E-2</v>
      </c>
    </row>
    <row r="48" spans="2:23" x14ac:dyDescent="0.25">
      <c r="B48" s="10" t="s">
        <v>296</v>
      </c>
    </row>
    <row r="49" spans="1:23" s="10" customFormat="1" x14ac:dyDescent="0.25">
      <c r="B49" s="10" t="s">
        <v>293</v>
      </c>
      <c r="D49" s="101">
        <f>D28/C28-1</f>
        <v>1.042289969539234E-2</v>
      </c>
      <c r="E49" s="101">
        <f t="shared" ref="E49:W49" si="22">E28/D28-1</f>
        <v>1.1313747322859058E-2</v>
      </c>
      <c r="F49" s="101">
        <f t="shared" si="22"/>
        <v>2.4751209031892429E-2</v>
      </c>
      <c r="G49" s="101">
        <f t="shared" si="22"/>
        <v>4.0223716081373206E-2</v>
      </c>
      <c r="H49" s="101">
        <f t="shared" si="22"/>
        <v>5.3866530738813978E-2</v>
      </c>
      <c r="I49" s="101">
        <f t="shared" si="22"/>
        <v>1.2500845873596456E-2</v>
      </c>
      <c r="J49" s="101">
        <f t="shared" si="22"/>
        <v>-2.2471104525105257E-2</v>
      </c>
      <c r="K49" s="101">
        <f t="shared" si="22"/>
        <v>-1.7694175070730456E-2</v>
      </c>
      <c r="L49" s="101">
        <f t="shared" si="22"/>
        <v>1.2714460350586654E-2</v>
      </c>
      <c r="M49" s="101">
        <f t="shared" si="22"/>
        <v>7.2134393189785095E-2</v>
      </c>
      <c r="N49" s="101">
        <f t="shared" si="22"/>
        <v>2.1634334364756702E-2</v>
      </c>
      <c r="O49" s="101">
        <f t="shared" si="22"/>
        <v>-1.1012562800910675E-2</v>
      </c>
      <c r="P49" s="101">
        <f t="shared" si="22"/>
        <v>-3.4704285658115119E-2</v>
      </c>
      <c r="Q49" s="101">
        <f t="shared" si="22"/>
        <v>1.1400439801663165E-2</v>
      </c>
      <c r="R49" s="101">
        <f t="shared" si="22"/>
        <v>3.5827132280912943E-2</v>
      </c>
      <c r="S49" s="101">
        <f t="shared" si="22"/>
        <v>-9.7409796037462026E-3</v>
      </c>
      <c r="T49" s="101">
        <f t="shared" si="22"/>
        <v>5.8780705234707575E-2</v>
      </c>
      <c r="U49" s="101">
        <f t="shared" si="22"/>
        <v>1.7998095158922256E-2</v>
      </c>
      <c r="V49" s="101">
        <f t="shared" si="22"/>
        <v>-1.2236392040406718E-3</v>
      </c>
      <c r="W49" s="101">
        <f t="shared" si="22"/>
        <v>-7.8452420662361577E-3</v>
      </c>
    </row>
    <row r="51" spans="1:23" x14ac:dyDescent="0.25">
      <c r="A51" s="10" t="s">
        <v>297</v>
      </c>
    </row>
    <row r="52" spans="1:23" x14ac:dyDescent="0.25">
      <c r="B52" s="1" t="s">
        <v>298</v>
      </c>
      <c r="K52" s="7"/>
      <c r="L52" s="7"/>
      <c r="M52" s="7"/>
      <c r="N52" s="7"/>
      <c r="O52" s="7">
        <v>26500000</v>
      </c>
      <c r="P52" s="7">
        <v>33500000</v>
      </c>
      <c r="Q52" s="7">
        <v>57500000</v>
      </c>
      <c r="R52" s="7">
        <v>73700000</v>
      </c>
      <c r="S52" s="7">
        <v>94900000</v>
      </c>
      <c r="T52" s="7">
        <v>103600000</v>
      </c>
      <c r="U52" s="7">
        <v>116000000</v>
      </c>
      <c r="V52" s="7">
        <v>118100000</v>
      </c>
      <c r="W52" s="7">
        <v>129800000</v>
      </c>
    </row>
    <row r="53" spans="1:23" x14ac:dyDescent="0.25">
      <c r="B53" s="1" t="s">
        <v>158</v>
      </c>
      <c r="O53" s="35">
        <f>O54*3*O52</f>
        <v>442020000</v>
      </c>
      <c r="P53" s="35">
        <f t="shared" ref="P53:W53" si="23">P54*3*P52</f>
        <v>565815000</v>
      </c>
      <c r="Q53" s="35">
        <f t="shared" si="23"/>
        <v>796950000</v>
      </c>
      <c r="R53" s="35">
        <f t="shared" si="23"/>
        <v>999371999.99999988</v>
      </c>
      <c r="S53" s="35">
        <f t="shared" si="23"/>
        <v>1147341000</v>
      </c>
      <c r="T53" s="35">
        <f t="shared" si="23"/>
        <v>1240092000</v>
      </c>
      <c r="U53" s="35">
        <f t="shared" si="23"/>
        <v>1447680000</v>
      </c>
      <c r="V53" s="35">
        <f>V54*3*V52</f>
        <v>1459716000</v>
      </c>
      <c r="W53" s="35">
        <f t="shared" si="23"/>
        <v>1717254000</v>
      </c>
    </row>
    <row r="54" spans="1:23" x14ac:dyDescent="0.25">
      <c r="B54" s="1" t="s">
        <v>299</v>
      </c>
      <c r="O54" s="36">
        <v>5.56</v>
      </c>
      <c r="P54" s="36">
        <v>5.63</v>
      </c>
      <c r="Q54" s="36">
        <v>4.62</v>
      </c>
      <c r="R54" s="36">
        <v>4.5199999999999996</v>
      </c>
      <c r="S54" s="36">
        <v>4.03</v>
      </c>
      <c r="T54" s="36">
        <v>3.99</v>
      </c>
      <c r="U54" s="36">
        <v>4.16</v>
      </c>
      <c r="V54" s="36">
        <v>4.12</v>
      </c>
      <c r="W54" s="36">
        <v>4.41</v>
      </c>
    </row>
    <row r="56" spans="1:23" x14ac:dyDescent="0.25">
      <c r="B56" s="1" t="s">
        <v>300</v>
      </c>
      <c r="P56" s="31">
        <f>P52/O52-1</f>
        <v>0.26415094339622636</v>
      </c>
      <c r="Q56" s="31">
        <f t="shared" ref="Q56:W56" si="24">Q52/P52-1</f>
        <v>0.71641791044776126</v>
      </c>
      <c r="R56" s="31">
        <f t="shared" si="24"/>
        <v>0.28173913043478271</v>
      </c>
      <c r="S56" s="31">
        <f t="shared" si="24"/>
        <v>0.28765264586160111</v>
      </c>
      <c r="T56" s="31">
        <f t="shared" si="24"/>
        <v>9.1675447839831392E-2</v>
      </c>
      <c r="U56" s="31">
        <f t="shared" si="24"/>
        <v>0.11969111969111967</v>
      </c>
      <c r="V56" s="31">
        <f t="shared" si="24"/>
        <v>1.8103448275861966E-2</v>
      </c>
      <c r="W56" s="31">
        <f t="shared" si="24"/>
        <v>9.9068585944115162E-2</v>
      </c>
    </row>
    <row r="58" spans="1:23" x14ac:dyDescent="0.25">
      <c r="B58" s="1" t="s">
        <v>301</v>
      </c>
      <c r="P58" s="31">
        <f>P54/O54-1</f>
        <v>1.2589928057554101E-2</v>
      </c>
      <c r="Q58" s="31">
        <f t="shared" ref="Q58:W58" si="25">Q54/P54-1</f>
        <v>-0.17939609236234455</v>
      </c>
      <c r="R58" s="31">
        <f t="shared" si="25"/>
        <v>-2.16450216450218E-2</v>
      </c>
      <c r="S58" s="31">
        <f t="shared" si="25"/>
        <v>-0.10840707964601759</v>
      </c>
      <c r="T58" s="31">
        <f t="shared" si="25"/>
        <v>-9.9255583126550695E-3</v>
      </c>
      <c r="U58" s="31">
        <f t="shared" si="25"/>
        <v>4.2606516290726759E-2</v>
      </c>
      <c r="V58" s="31">
        <f t="shared" si="25"/>
        <v>-9.6153846153845812E-3</v>
      </c>
      <c r="W58" s="31">
        <f t="shared" si="25"/>
        <v>7.0388349514563187E-2</v>
      </c>
    </row>
  </sheetData>
  <mergeCells count="5">
    <mergeCell ref="D2:G2"/>
    <mergeCell ref="H2:K2"/>
    <mergeCell ref="L2:O2"/>
    <mergeCell ref="P2:S2"/>
    <mergeCell ref="T2:W2"/>
  </mergeCells>
  <pageMargins left="0.7" right="0.7" top="0.75" bottom="0.75" header="0.3" footer="0.3"/>
  <pageSetup paperSize="9" orientation="portrait" horizontalDpi="0" verticalDpi="0"/>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AEC90-61AD-2A4C-A16C-DB902520B3F4}">
  <dimension ref="A1:V6"/>
  <sheetViews>
    <sheetView showGridLines="0" workbookViewId="0">
      <selection activeCell="N14" sqref="N14"/>
    </sheetView>
  </sheetViews>
  <sheetFormatPr baseColWidth="10" defaultRowHeight="17" x14ac:dyDescent="0.25"/>
  <cols>
    <col min="1" max="1" width="10.83203125" style="1"/>
    <col min="2" max="2" width="13.33203125" style="1" bestFit="1" customWidth="1"/>
    <col min="3" max="3" width="12.6640625" style="1" bestFit="1" customWidth="1"/>
    <col min="4" max="4" width="12.83203125" style="1" bestFit="1" customWidth="1"/>
    <col min="5" max="5" width="14.33203125" style="1" bestFit="1" customWidth="1"/>
    <col min="6" max="6" width="14" style="1" bestFit="1" customWidth="1"/>
    <col min="7" max="8" width="13.83203125" style="1" bestFit="1" customWidth="1"/>
    <col min="9" max="9" width="14" style="1" bestFit="1" customWidth="1"/>
    <col min="10" max="10" width="13.5" style="1" bestFit="1" customWidth="1"/>
    <col min="11" max="11" width="14" style="1" bestFit="1" customWidth="1"/>
    <col min="12" max="12" width="13.33203125" style="1" bestFit="1" customWidth="1"/>
    <col min="13" max="13" width="13.83203125" style="1" bestFit="1" customWidth="1"/>
    <col min="14" max="14" width="14" style="1" bestFit="1" customWidth="1"/>
    <col min="15" max="15" width="13.83203125" style="1" bestFit="1" customWidth="1"/>
    <col min="16" max="16" width="13.5" style="1" bestFit="1" customWidth="1"/>
    <col min="17" max="17" width="13.1640625" style="1" bestFit="1" customWidth="1"/>
    <col min="18" max="18" width="14" style="1" bestFit="1" customWidth="1"/>
    <col min="19" max="19" width="14.5" style="1" bestFit="1" customWidth="1"/>
    <col min="20" max="20" width="14.33203125" style="1" bestFit="1" customWidth="1"/>
    <col min="21" max="21" width="14" style="1" bestFit="1" customWidth="1"/>
    <col min="22" max="22" width="14.33203125" style="1" bestFit="1" customWidth="1"/>
    <col min="23" max="16384" width="10.83203125" style="1"/>
  </cols>
  <sheetData>
    <row r="1" spans="1:22" x14ac:dyDescent="0.25">
      <c r="A1" s="11" t="s">
        <v>353</v>
      </c>
    </row>
    <row r="2" spans="1:22" x14ac:dyDescent="0.25">
      <c r="A2" s="11"/>
    </row>
    <row r="3" spans="1:22" x14ac:dyDescent="0.25">
      <c r="A3" s="11" t="s">
        <v>298</v>
      </c>
    </row>
    <row r="4" spans="1:22" x14ac:dyDescent="0.25">
      <c r="B4" s="105" t="s">
        <v>302</v>
      </c>
      <c r="C4" s="105" t="s">
        <v>303</v>
      </c>
      <c r="D4" s="105" t="s">
        <v>304</v>
      </c>
      <c r="E4" s="105" t="s">
        <v>91</v>
      </c>
      <c r="F4" s="105" t="s">
        <v>92</v>
      </c>
      <c r="G4" s="105" t="s">
        <v>93</v>
      </c>
      <c r="H4" s="105" t="s">
        <v>94</v>
      </c>
      <c r="I4" s="105" t="s">
        <v>95</v>
      </c>
      <c r="J4" s="105" t="s">
        <v>96</v>
      </c>
      <c r="K4" s="105" t="s">
        <v>97</v>
      </c>
      <c r="L4" s="105" t="s">
        <v>98</v>
      </c>
      <c r="M4" s="105" t="s">
        <v>99</v>
      </c>
      <c r="N4" s="105" t="s">
        <v>100</v>
      </c>
      <c r="O4" s="105" t="s">
        <v>101</v>
      </c>
      <c r="P4" s="105" t="s">
        <v>108</v>
      </c>
      <c r="Q4" s="105" t="s">
        <v>305</v>
      </c>
      <c r="R4" s="105" t="s">
        <v>306</v>
      </c>
      <c r="S4" s="105" t="s">
        <v>307</v>
      </c>
      <c r="T4" s="105" t="s">
        <v>308</v>
      </c>
      <c r="U4" s="105" t="s">
        <v>309</v>
      </c>
      <c r="V4" s="105" t="s">
        <v>310</v>
      </c>
    </row>
    <row r="5" spans="1:22" x14ac:dyDescent="0.25">
      <c r="A5" s="104" t="s">
        <v>259</v>
      </c>
      <c r="B5" s="102">
        <f>'Netflix &amp; Disney+ data'!C11</f>
        <v>89090000</v>
      </c>
      <c r="C5" s="102">
        <f>'Netflix &amp; Disney+ data'!D11</f>
        <v>94363000</v>
      </c>
      <c r="D5" s="102">
        <f>'Netflix &amp; Disney+ data'!E11</f>
        <v>99036000</v>
      </c>
      <c r="E5" s="102">
        <f>'Netflix &amp; Disney+ data'!F11</f>
        <v>104023000</v>
      </c>
      <c r="F5" s="102">
        <f>'Netflix &amp; Disney+ data'!G11</f>
        <v>110644000</v>
      </c>
      <c r="G5" s="102">
        <f>'Netflix &amp; Disney+ data'!H11</f>
        <v>118902000</v>
      </c>
      <c r="H5" s="102">
        <f>'Netflix &amp; Disney+ data'!I11</f>
        <v>124354000</v>
      </c>
      <c r="I5" s="102">
        <f>'Netflix &amp; Disney+ data'!J11</f>
        <v>130422000</v>
      </c>
      <c r="J5" s="102">
        <f>'Netflix &amp; Disney+ data'!K11</f>
        <v>139259000</v>
      </c>
      <c r="K5" s="102">
        <f>'Netflix &amp; Disney+ data'!L11</f>
        <v>148863000</v>
      </c>
      <c r="L5" s="102">
        <f>'Netflix &amp; Disney+ data'!M11</f>
        <v>151562000</v>
      </c>
      <c r="M5" s="102">
        <f>'Netflix &amp; Disney+ data'!N11</f>
        <v>158334000</v>
      </c>
      <c r="N5" s="102">
        <f>'Netflix &amp; Disney+ data'!O11</f>
        <v>167090000</v>
      </c>
      <c r="O5" s="102">
        <f>'Netflix &amp; Disney+ data'!P11</f>
        <v>182856000</v>
      </c>
      <c r="P5" s="102">
        <f>'Netflix &amp; Disney+ data'!Q11</f>
        <v>192947000</v>
      </c>
      <c r="Q5" s="102">
        <f>'Netflix &amp; Disney+ data'!R11</f>
        <v>195151000</v>
      </c>
      <c r="R5" s="102">
        <f>'Netflix &amp; Disney+ data'!S11</f>
        <v>203653000</v>
      </c>
      <c r="S5" s="102">
        <f>'Netflix &amp; Disney+ data'!T11</f>
        <v>207639000</v>
      </c>
      <c r="T5" s="102">
        <f>'Netflix &amp; Disney+ data'!U11</f>
        <v>209180000</v>
      </c>
      <c r="U5" s="102">
        <f>'Netflix &amp; Disney+ data'!V11</f>
        <v>213563000</v>
      </c>
      <c r="V5" s="102">
        <f>'Netflix &amp; Disney+ data'!W11</f>
        <v>221844000</v>
      </c>
    </row>
    <row r="6" spans="1:22" x14ac:dyDescent="0.25">
      <c r="A6" s="104" t="s">
        <v>297</v>
      </c>
      <c r="B6" s="103"/>
      <c r="C6" s="103"/>
      <c r="D6" s="103"/>
      <c r="E6" s="103"/>
      <c r="F6" s="103"/>
      <c r="G6" s="103"/>
      <c r="H6" s="103"/>
      <c r="I6" s="103"/>
      <c r="J6" s="103"/>
      <c r="K6" s="103"/>
      <c r="L6" s="103"/>
      <c r="M6" s="103"/>
      <c r="N6" s="102">
        <f>'Netflix &amp; Disney+ data'!O52</f>
        <v>26500000</v>
      </c>
      <c r="O6" s="102">
        <f>'Netflix &amp; Disney+ data'!P52</f>
        <v>33500000</v>
      </c>
      <c r="P6" s="102">
        <f>'Netflix &amp; Disney+ data'!Q52</f>
        <v>57500000</v>
      </c>
      <c r="Q6" s="102">
        <f>'Netflix &amp; Disney+ data'!R52</f>
        <v>73700000</v>
      </c>
      <c r="R6" s="102">
        <f>'Netflix &amp; Disney+ data'!S52</f>
        <v>94900000</v>
      </c>
      <c r="S6" s="102">
        <f>'Netflix &amp; Disney+ data'!T52</f>
        <v>103600000</v>
      </c>
      <c r="T6" s="102">
        <f>'Netflix &amp; Disney+ data'!U52</f>
        <v>116000000</v>
      </c>
      <c r="U6" s="102">
        <f>'Netflix &amp; Disney+ data'!V52</f>
        <v>118100000</v>
      </c>
      <c r="V6" s="102">
        <f>'Netflix &amp; Disney+ data'!W52</f>
        <v>129800000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Publisher Data</vt:lpstr>
      <vt:lpstr>Video Streaming Data</vt:lpstr>
      <vt:lpstr>NYT data</vt:lpstr>
      <vt:lpstr>NYT Graphs</vt:lpstr>
      <vt:lpstr>Netflix &amp; Disney+ data</vt:lpstr>
      <vt:lpstr>Netflix vs Disney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Hewes</dc:creator>
  <cp:lastModifiedBy>James Hewes</cp:lastModifiedBy>
  <dcterms:created xsi:type="dcterms:W3CDTF">2019-03-22T11:55:32Z</dcterms:created>
  <dcterms:modified xsi:type="dcterms:W3CDTF">2022-05-28T19:15:31Z</dcterms:modified>
</cp:coreProperties>
</file>